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codeName="ThisWorkbook" autoCompressPictures="0"/>
  <mc:AlternateContent xmlns:mc="http://schemas.openxmlformats.org/markup-compatibility/2006">
    <mc:Choice Requires="x15">
      <x15ac:absPath xmlns:x15ac="http://schemas.microsoft.com/office/spreadsheetml/2010/11/ac" url="R:\Material Specifications\Conflict Minerrals Reporting - CMRT\"/>
    </mc:Choice>
  </mc:AlternateContent>
  <xr:revisionPtr revIDLastSave="0" documentId="8_{D3777BAF-FE29-438B-9BC3-F5528CF5A2D1}" xr6:coauthVersionLast="36" xr6:coauthVersionMax="3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J1640" i="5" s="1"/>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R2401" i="5" s="1"/>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F2465" i="5" s="1"/>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I1149" i="5" s="1"/>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G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R1071" i="5" s="1"/>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E1430" i="5" s="1"/>
  <c r="X1430" i="5" s="1"/>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E1632" i="5" s="1"/>
  <c r="X1632" i="5" s="1"/>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9" i="5"/>
  <c r="I273" i="5"/>
  <c r="I285" i="5"/>
  <c r="I289"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R943" i="5"/>
  <c r="I943" i="5"/>
  <c r="I948" i="5"/>
  <c r="V952" i="5"/>
  <c r="G952" i="5" s="1"/>
  <c r="J953" i="5"/>
  <c r="I957" i="5"/>
  <c r="H957" i="5"/>
  <c r="E957" i="5"/>
  <c r="X957" i="5" s="1"/>
  <c r="R957" i="5"/>
  <c r="V958" i="5"/>
  <c r="G958" i="5" s="1"/>
  <c r="E959" i="5"/>
  <c r="X959" i="5" s="1"/>
  <c r="R959" i="5"/>
  <c r="I959" i="5"/>
  <c r="H959" i="5"/>
  <c r="G962" i="5"/>
  <c r="G965"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G1117" i="5"/>
  <c r="J1125" i="5"/>
  <c r="I1125" i="5"/>
  <c r="H1125" i="5"/>
  <c r="E1125" i="5"/>
  <c r="X1125" i="5" s="1"/>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5" i="5"/>
  <c r="G1078"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11" i="5"/>
  <c r="R1019" i="5"/>
  <c r="R1023" i="5"/>
  <c r="R1027" i="5"/>
  <c r="R1031" i="5"/>
  <c r="R1043" i="5"/>
  <c r="R1047" i="5"/>
  <c r="R1059" i="5"/>
  <c r="R1063" i="5"/>
  <c r="R1075"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J1431" i="5"/>
  <c r="V1433" i="5"/>
  <c r="G1433"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7" i="5"/>
  <c r="F1601" i="5"/>
  <c r="F1605" i="5"/>
  <c r="F1613" i="5"/>
  <c r="F1617" i="5"/>
  <c r="F1621" i="5"/>
  <c r="S1627" i="5"/>
  <c r="AB1631" i="5"/>
  <c r="F1636" i="5"/>
  <c r="AB1646" i="5"/>
  <c r="T1646" i="5"/>
  <c r="S1646"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5" i="5"/>
  <c r="J1689" i="5"/>
  <c r="J1701" i="5"/>
  <c r="J1705" i="5"/>
  <c r="J1709"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6"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J2313" i="5"/>
  <c r="S2316" i="5"/>
  <c r="R2321" i="5"/>
  <c r="J2321" i="5"/>
  <c r="I2321" i="5"/>
  <c r="H2321" i="5"/>
  <c r="E2321" i="5"/>
  <c r="X2321" i="5" s="1"/>
  <c r="I2324" i="5"/>
  <c r="H2324" i="5"/>
  <c r="J2324"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9" i="6" l="1"/>
  <c r="R1640" i="5"/>
  <c r="H672" i="5"/>
  <c r="F2342" i="5"/>
  <c r="C8" i="6"/>
  <c r="E1640" i="5"/>
  <c r="X1640" i="5" s="1"/>
  <c r="G2401" i="5"/>
  <c r="R2189" i="5"/>
  <c r="E1492" i="5"/>
  <c r="X1492" i="5" s="1"/>
  <c r="F1640" i="5"/>
  <c r="H2401" i="5"/>
  <c r="R1681" i="5"/>
  <c r="F1492" i="5"/>
  <c r="G1640" i="5"/>
  <c r="I2401" i="5"/>
  <c r="H1492" i="5"/>
  <c r="H1640" i="5"/>
  <c r="I1352" i="5"/>
  <c r="J2401" i="5"/>
  <c r="I1492" i="5"/>
  <c r="I1640" i="5"/>
  <c r="R1289" i="5"/>
  <c r="I297" i="5"/>
  <c r="H2342" i="5"/>
  <c r="E1735" i="5"/>
  <c r="X1735" i="5" s="1"/>
  <c r="J2189" i="5"/>
  <c r="H1735" i="5"/>
  <c r="C4" i="6"/>
  <c r="C11" i="6"/>
  <c r="C10" i="6"/>
  <c r="J2325" i="5"/>
  <c r="J2012" i="5"/>
  <c r="F1593" i="5"/>
  <c r="E943" i="5"/>
  <c r="X943" i="5" s="1"/>
  <c r="I915" i="5"/>
  <c r="F720" i="5"/>
  <c r="R2011" i="5"/>
  <c r="I2003" i="5"/>
  <c r="J1652" i="5"/>
  <c r="E1149" i="5"/>
  <c r="X1149" i="5" s="1"/>
  <c r="I856" i="5"/>
  <c r="E1126" i="5"/>
  <c r="X1126" i="5" s="1"/>
  <c r="E2011" i="5"/>
  <c r="X2011" i="5" s="1"/>
  <c r="J2003" i="5"/>
  <c r="R1007" i="5"/>
  <c r="F856" i="5"/>
  <c r="J799" i="5"/>
  <c r="J664" i="5"/>
  <c r="J102" i="5"/>
  <c r="R2003" i="5"/>
  <c r="G1149" i="5"/>
  <c r="R856" i="5"/>
  <c r="R102" i="5"/>
  <c r="I261" i="5"/>
  <c r="I1071" i="5"/>
  <c r="F1782" i="5"/>
  <c r="R1110" i="5"/>
  <c r="E746" i="5"/>
  <c r="X746" i="5" s="1"/>
  <c r="E1782" i="5"/>
  <c r="X1782" i="5" s="1"/>
  <c r="I1079" i="5"/>
  <c r="H2310" i="5"/>
  <c r="J1782" i="5"/>
  <c r="H1967" i="5"/>
  <c r="I1782" i="5"/>
  <c r="J1681" i="5"/>
  <c r="R1577" i="5"/>
  <c r="E2225" i="5"/>
  <c r="X2225" i="5" s="1"/>
  <c r="J1851" i="5"/>
  <c r="J1126" i="5"/>
  <c r="J556" i="5"/>
  <c r="H1851" i="5"/>
  <c r="I1126" i="5"/>
  <c r="H967" i="5"/>
  <c r="R1782" i="5"/>
  <c r="F1198" i="5"/>
  <c r="R1126" i="5"/>
  <c r="R1079" i="5"/>
  <c r="E1851" i="5"/>
  <c r="X1851" i="5" s="1"/>
  <c r="R2465" i="5"/>
  <c r="I2465" i="5"/>
  <c r="J1713" i="5"/>
  <c r="E1435" i="5"/>
  <c r="X1435" i="5" s="1"/>
  <c r="E851" i="5"/>
  <c r="X851" i="5" s="1"/>
  <c r="R2326" i="5"/>
  <c r="I2225" i="5"/>
  <c r="R1851" i="5"/>
  <c r="H2465" i="5"/>
  <c r="I2233" i="5"/>
  <c r="R1801" i="5"/>
  <c r="F730" i="5"/>
  <c r="J851" i="5"/>
  <c r="G2465" i="5"/>
  <c r="R2381" i="5"/>
  <c r="J1801" i="5"/>
  <c r="R1149" i="5"/>
  <c r="H261" i="5"/>
  <c r="I2237" i="5"/>
  <c r="J1149" i="5"/>
  <c r="F1309" i="5"/>
  <c r="R556" i="5"/>
  <c r="E2289" i="5"/>
  <c r="X2289" i="5" s="1"/>
  <c r="R2325" i="5"/>
  <c r="J1900" i="5"/>
  <c r="H1782"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F46" i="6" s="1"/>
  <c r="X18" i="5"/>
  <c r="B52" i="6"/>
  <c r="G52" i="6" s="1"/>
  <c r="B37" i="6"/>
  <c r="G37" i="6" s="1"/>
  <c r="B42" i="6"/>
  <c r="G42" i="6" s="1"/>
  <c r="B40" i="6"/>
  <c r="G40" i="6" s="1"/>
  <c r="B50" i="6"/>
  <c r="G50" i="6" s="1"/>
  <c r="B25" i="6"/>
  <c r="G25" i="6" s="1"/>
  <c r="H25" i="6" s="1"/>
  <c r="B35" i="6"/>
  <c r="G35" i="6" s="1"/>
  <c r="X6" i="5"/>
  <c r="B39" i="6"/>
  <c r="G39" i="6" s="1"/>
  <c r="F24" i="6"/>
  <c r="F44"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K67"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J2479" i="5"/>
  <c r="I2479" i="5"/>
  <c r="E2479" i="5"/>
  <c r="X2479" i="5" s="1"/>
  <c r="R2479" i="5"/>
  <c r="H2479" i="5"/>
  <c r="G2479" i="5"/>
  <c r="F2479" i="5"/>
  <c r="F45" i="6"/>
  <c r="F66" i="6"/>
  <c r="F50" i="6"/>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39" i="6"/>
  <c r="F65"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50" i="6" l="1"/>
  <c r="D50" i="6" s="1"/>
  <c r="F54" i="6"/>
  <c r="H44" i="6"/>
  <c r="D44" i="6" s="1"/>
  <c r="H29" i="6"/>
  <c r="F31" i="6"/>
  <c r="F49" i="6"/>
  <c r="H37" i="6"/>
  <c r="D37" i="6" s="1"/>
  <c r="F67" i="6"/>
  <c r="F51" i="6"/>
  <c r="H51" i="6" s="1"/>
  <c r="D51" i="6" s="1"/>
  <c r="F34" i="6"/>
  <c r="F36" i="6"/>
  <c r="H36" i="6" s="1"/>
  <c r="D36" i="6" s="1"/>
  <c r="H45" i="6"/>
  <c r="D45" i="6" s="1"/>
  <c r="F41" i="6"/>
  <c r="H41" i="6" s="1"/>
  <c r="D41"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D19" i="6"/>
  <c r="C19" i="6"/>
  <c r="K65" i="6"/>
  <c r="X100" i="5"/>
  <c r="D27" i="6"/>
  <c r="C27" i="6"/>
  <c r="C42"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1" i="6" l="1"/>
  <c r="C26" i="6"/>
  <c r="C51" i="6"/>
  <c r="C36" i="6"/>
  <c r="D24" i="6"/>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9" i="5"/>
  <c r="T11" i="5"/>
  <c r="T8" i="5"/>
  <c r="T7"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9" i="5"/>
  <c r="S8"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<sst xmlns="http://schemas.openxmlformats.org/spreadsheetml/2006/main" count="21977" uniqueCount="15616">
  <si>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</si>
  <si>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</si>
  <si>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</si>
  <si>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</si>
  <si>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</si>
  <si>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</si>
  <si>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</si>
  <si>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</si>
  <si>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</si>
  <si>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</si>
  <si>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</si>
  <si>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</si>
  <si>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</si>
  <si>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</si>
  <si>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</si>
  <si>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</si>
  <si>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</si>
  <si>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</si>
  <si>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</si>
  <si>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</si>
  <si>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</si>
  <si>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</si>
  <si>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</si>
  <si>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</si>
  <si>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</si>
  <si>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</si>
  <si>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</si>
  <si>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</si>
  <si>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</si>
  <si>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</si>
  <si>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</si>
  <si>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</si>
  <si>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</si>
  <si>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</si>
  <si>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</si>
  <si>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</si>
  <si>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</si>
  <si>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</si>
  <si>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</si>
  <si>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</si>
  <si>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</si>
  <si>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</si>
  <si>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</si>
  <si>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</si>
  <si>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</si>
  <si>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</si>
  <si>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</si>
  <si>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</si>
  <si>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</si>
  <si>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</si>
  <si>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</si>
  <si>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</si>
  <si>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</si>
  <si>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</si>
  <si>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</si>
  <si>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</si>
  <si>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</si>
  <si>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</si>
  <si>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</si>
  <si>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</si>
  <si>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</si>
  <si>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</si>
  <si>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</si>
  <si>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</si>
  <si>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</si>
  <si>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</si>
  <si>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</si>
  <si>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</si>
  <si>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</si>
  <si>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</si>
  <si>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</si>
  <si>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</si>
  <si>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</si>
  <si>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</si>
  <si>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</si>
  <si>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</si>
  <si>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</si>
  <si>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</si>
  <si>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</si>
  <si>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</si>
  <si>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</si>
  <si>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</si>
  <si>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</si>
  <si>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</si>
  <si>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</si>
  <si>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</si>
  <si>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</si>
  <si>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</si>
  <si>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</si>
  <si>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</si>
  <si>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</si>
  <si>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</si>
  <si>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</si>
  <si>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</si>
  <si>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</si>
  <si>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</si>
  <si>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</si>
  <si>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</si>
  <si>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</si>
  <si>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</si>
  <si>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</si>
  <si>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</si>
  <si>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</si>
  <si>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</si>
  <si>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</si>
  <si>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</si>
  <si>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</si>
  <si>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</si>
  <si>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</si>
  <si>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</si>
  <si>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</si>
  <si>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</si>
  <si>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</si>
  <si>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</si>
  <si>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</si>
  <si>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</si>
  <si>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</si>
  <si>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</si>
  <si>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</si>
  <si>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</si>
  <si>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</si>
  <si>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</si>
  <si>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</si>
  <si>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</si>
  <si>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</si>
  <si>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</si>
  <si>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</si>
  <si>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</si>
  <si>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</si>
  <si>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</si>
  <si>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</si>
  <si>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</si>
  <si>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</si>
  <si>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</si>
  <si>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</si>
  <si>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</si>
  <si>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</si>
  <si>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</si>
  <si>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</si>
  <si>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</si>
  <si>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</si>
  <si>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</si>
  <si>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</si>
  <si>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</si>
  <si>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</si>
  <si>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</si>
  <si>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</si>
  <si>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</si>
  <si>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</si>
  <si>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</si>
  <si>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</si>
  <si>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</si>
  <si>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</si>
  <si>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</si>
  <si>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</si>
  <si>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</si>
  <si>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</si>
  <si>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</si>
  <si>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</si>
  <si>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</si>
  <si>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</si>
  <si>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</si>
  <si>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</si>
  <si>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</si>
  <si>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</si>
  <si>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</si>
  <si>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</si>
  <si>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</si>
  <si>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</si>
  <si>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</si>
  <si>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</si>
  <si>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</si>
  <si>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</si>
  <si>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</si>
  <si>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</si>
  <si>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</si>
  <si>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</si>
  <si>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</si>
  <si>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</si>
  <si>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</si>
  <si>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</si>
  <si>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</si>
  <si>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</si>
  <si>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</si>
  <si>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</si>
  <si>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</si>
  <si>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</si>
  <si>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</si>
  <si>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</si>
  <si>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</si>
  <si>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</si>
  <si>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</si>
  <si>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</si>
  <si>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</si>
  <si>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</si>
  <si>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</si>
  <si>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</si>
  <si>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</si>
  <si>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</si>
  <si>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</si>
  <si>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</si>
  <si>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</si>
  <si>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</si>
  <si>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</si>
  <si>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</si>
  <si>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</si>
  <si>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</si>
  <si>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</si>
  <si>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</si>
  <si>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</si>
  <si>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</si>
  <si>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</si>
  <si>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</si>
  <si>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</si>
  <si>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</si>
  <si>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</si>
  <si>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</si>
  <si>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</si>
  <si>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</si>
  <si>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</si>
  <si>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</si>
  <si>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</si>
  <si>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</si>
  <si>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</si>
  <si>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</si>
  <si>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</si>
  <si>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</si>
  <si>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</si>
  <si>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</si>
  <si>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</si>
  <si>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</si>
  <si>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</si>
  <si>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</si>
  <si>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</si>
  <si>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</si>
  <si>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</si>
  <si>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</si>
  <si>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</si>
  <si>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</si>
  <si>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</si>
  <si>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</si>
  <si>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</si>
  <si>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</si>
  <si>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</si>
  <si>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</si>
  <si>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</si>
  <si>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</si>
  <si>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</si>
  <si>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</si>
  <si>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</si>
  <si>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</si>
  <si>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</si>
  <si>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</si>
  <si>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</si>
  <si>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</si>
  <si>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</si>
  <si>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</si>
  <si>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</si>
  <si>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</si>
  <si>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</si>
  <si>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</si>
  <si>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</si>
  <si>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</si>
  <si>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</si>
  <si>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</si>
  <si>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</si>
  <si>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</si>
  <si>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</si>
  <si>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</si>
  <si>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</si>
  <si>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</si>
  <si>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</si>
  <si>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</si>
  <si>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</si>
  <si>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</si>
  <si>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</si>
  <si>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</si>
  <si>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</si>
  <si>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</si>
  <si>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</si>
  <si>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</si>
  <si>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</si>
  <si>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</si>
  <si>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</si>
  <si>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</si>
  <si>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</si>
  <si>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</si>
  <si>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</si>
  <si>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</si>
  <si>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</si>
  <si>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</si>
  <si>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</si>
  <si>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</si>
  <si>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</si>
  <si>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</si>
  <si>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</si>
  <si>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</si>
  <si>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</si>
  <si>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</si>
  <si>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</si>
  <si>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</si>
  <si>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</si>
  <si>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</si>
  <si>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</si>
  <si>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</si>
  <si>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</si>
  <si>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</si>
  <si>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</si>
  <si>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</si>
  <si>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</si>
  <si>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</si>
  <si>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</si>
  <si>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</si>
  <si>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</si>
  <si>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</si>
  <si>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</si>
  <si>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</si>
  <si>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</si>
  <si>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</si>
  <si>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</si>
  <si>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</si>
  <si>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</si>
  <si>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</si>
  <si>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</si>
  <si>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</si>
  <si>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</si>
  <si>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</si>
  <si>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</si>
  <si>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</si>
  <si>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</si>
  <si>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</si>
  <si>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</si>
  <si>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</si>
  <si>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</si>
  <si>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</si>
  <si>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</si>
  <si>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</si>
  <si>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</si>
  <si>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</si>
  <si>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</si>
  <si>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</si>
  <si>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</si>
  <si>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</si>
  <si>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</si>
  <si>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</si>
  <si>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</si>
  <si>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</si>
  <si>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</si>
  <si>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</si>
  <si>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</si>
  <si>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</si>
  <si>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</si>
  <si>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</si>
  <si>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</si>
  <si>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</si>
  <si>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</si>
  <si>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</si>
  <si>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</si>
  <si>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</si>
  <si>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</si>
  <si>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</si>
  <si>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</si>
  <si>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</si>
  <si>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</si>
  <si>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</si>
  <si>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</si>
  <si>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</si>
  <si>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</si>
  <si>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</si>
  <si>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</si>
  <si>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</si>
  <si>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</si>
  <si>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</si>
  <si>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</si>
  <si>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</si>
  <si>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</si>
  <si>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</si>
  <si>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</si>
  <si>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</si>
  <si>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</si>
  <si>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</si>
  <si>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</si>
  <si>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</si>
  <si>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</si>
  <si>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</si>
  <si>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</si>
  <si>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</si>
  <si>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</si>
  <si>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</si>
  <si>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</si>
  <si>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</si>
  <si>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</si>
  <si>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</si>
  <si>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</si>
  <si>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</si>
  <si>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</si>
  <si>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</si>
  <si>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</si>
  <si>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</si>
  <si>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</si>
  <si>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</si>
  <si>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</si>
  <si>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</si>
  <si>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</si>
  <si>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</si>
  <si>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</si>
  <si>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</si>
  <si>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</si>
  <si>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</si>
  <si>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</si>
  <si>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</si>
  <si>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</si>
  <si>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</si>
  <si>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</si>
  <si>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</si>
  <si>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</si>
  <si>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</si>
  <si>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</si>
  <si>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</si>
  <si>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</si>
  <si>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</si>
  <si>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</si>
  <si>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</si>
  <si>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</si>
  <si>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</si>
  <si>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</si>
  <si>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</si>
  <si>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</si>
  <si>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</si>
  <si>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</si>
  <si>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</si>
  <si>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</si>
  <si>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</si>
  <si>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</si>
  <si>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</si>
  <si>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</si>
  <si>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</si>
  <si>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</si>
  <si>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</si>
  <si>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</si>
  <si>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</si>
  <si>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</si>
  <si>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</si>
  <si>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</si>
  <si>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</si>
  <si>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</si>
  <si>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</si>
  <si>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</si>
  <si>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</si>
  <si>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</si>
  <si>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</si>
  <si>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</si>
  <si>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</si>
  <si>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</si>
  <si>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</si>
  <si>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</si>
  <si>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</si>
  <si>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</si>
  <si>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</si>
  <si>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</si>
  <si>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</si>
  <si>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</si>
  <si>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</si>
  <si>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</si>
  <si>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</si>
  <si>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</si>
  <si>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</si>
  <si>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</si>
  <si>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</si>
  <si>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</si>
  <si>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</si>
  <si>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</si>
  <si>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</si>
  <si>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</si>
  <si>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</si>
  <si>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</si>
  <si>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</si>
  <si>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</si>
  <si>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</si>
  <si>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</si>
  <si>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</si>
  <si>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</si>
  <si>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</si>
  <si>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</si>
  <si>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</si>
  <si>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</si>
  <si>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</si>
  <si>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</si>
  <si>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</si>
  <si>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</si>
  <si>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</si>
  <si>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</si>
  <si>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</si>
  <si>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</si>
  <si>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</si>
  <si>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</si>
  <si>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</si>
  <si>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</si>
  <si>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</si>
  <si>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</si>
  <si>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</si>
  <si>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</si>
  <si>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</si>
  <si>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</si>
  <si>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</si>
  <si>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</si>
  <si>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</si>
  <si>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</si>
  <si>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</si>
  <si>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</si>
  <si>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</si>
  <si>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</si>
  <si>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</si>
  <si>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</si>
  <si>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</si>
  <si>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</si>
  <si>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</si>
  <si>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</si>
  <si>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</si>
  <si>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</si>
  <si>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</si>
  <si>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</si>
  <si>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</si>
  <si>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</si>
  <si>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</si>
  <si>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</si>
  <si>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</si>
  <si>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</si>
  <si>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</si>
  <si>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</si>
  <si>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</si>
  <si>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</si>
  <si>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</si>
  <si>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</si>
  <si>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</si>
  <si>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</si>
  <si>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</si>
  <si>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</si>
  <si>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</si>
  <si>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</si>
  <si>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</si>
  <si>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</si>
  <si>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</si>
  <si>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</si>
  <si>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</si>
  <si>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</si>
  <si>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</si>
  <si>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</si>
  <si>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</si>
  <si>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</si>
  <si>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</si>
  <si>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</si>
  <si>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</si>
  <si>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</si>
  <si>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</si>
  <si>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</si>
  <si>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</si>
  <si>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</si>
  <si>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</si>
  <si>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</si>
  <si>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</si>
  <si>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</si>
  <si>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</si>
  <si>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</si>
  <si>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</si>
  <si>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</si>
  <si>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</si>
  <si>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</si>
  <si>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</si>
  <si>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</si>
  <si>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</si>
  <si>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</si>
  <si>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</si>
  <si>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</si>
  <si>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</si>
  <si>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</si>
  <si>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</si>
  <si>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</si>
  <si>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</si>
  <si>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</si>
  <si>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</si>
  <si>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</si>
  <si>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</si>
  <si>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</si>
  <si>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</si>
  <si>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</si>
  <si>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</si>
  <si>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</si>
  <si>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</si>
  <si>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</si>
  <si>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</si>
  <si>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</si>
  <si>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</si>
  <si>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</si>
  <si>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</si>
  <si>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</si>
  <si>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</si>
  <si>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</si>
  <si>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</si>
  <si>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</si>
  <si>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</si>
  <si>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</si>
  <si>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</si>
  <si>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</si>
  <si>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</si>
  <si>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</si>
  <si>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</si>
  <si>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</si>
  <si>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</si>
  <si>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</si>
  <si>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</si>
  <si>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</si>
  <si>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</si>
  <si>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</si>
  <si>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</si>
  <si>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</si>
  <si>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</si>
  <si>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</si>
  <si>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</si>
  <si>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</si>
  <si>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</si>
  <si>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</si>
  <si>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</si>
  <si>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</si>
  <si>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</si>
  <si>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</si>
  <si>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</si>
  <si>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</si>
  <si>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</si>
  <si>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</si>
  <si>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</si>
  <si>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</si>
  <si>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</si>
  <si>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</si>
  <si>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</si>
  <si>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</si>
  <si>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</si>
  <si>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</si>
  <si>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</si>
  <si>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</si>
  <si>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</si>
  <si>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</si>
  <si>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</si>
  <si>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</si>
  <si>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</si>
  <si>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</si>
  <si>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</si>
  <si>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</si>
  <si>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</si>
  <si>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</si>
  <si>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</si>
  <si>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</si>
  <si>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</si>
  <si>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</si>
  <si>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</si>
  <si>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</si>
  <si>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</si>
  <si>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</si>
  <si>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</si>
  <si>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</si>
  <si>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</si>
  <si>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</si>
  <si>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</si>
  <si>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</si>
  <si>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</si>
  <si>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</si>
  <si>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</si>
  <si>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</si>
  <si>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</si>
  <si>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</si>
  <si>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</si>
  <si>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</si>
  <si>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</si>
  <si>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</si>
  <si>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</si>
  <si>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</si>
  <si>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</si>
  <si>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</si>
  <si>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</si>
  <si>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</si>
  <si>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</si>
  <si>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</si>
  <si>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</si>
  <si>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</si>
  <si>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</si>
  <si>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</si>
  <si>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</si>
  <si>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</si>
  <si>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</si>
  <si>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</si>
  <si>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</si>
  <si>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</si>
  <si>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</si>
  <si>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</si>
  <si>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</si>
  <si>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</si>
  <si>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</si>
  <si>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</si>
  <si>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</si>
  <si>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</si>
  <si>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</si>
  <si>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</si>
  <si>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</si>
  <si>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</si>
  <si>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</si>
  <si>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</si>
  <si>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</si>
  <si>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</si>
  <si>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</si>
  <si>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</si>
  <si>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</si>
  <si>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</si>
  <si>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</si>
  <si>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</si>
  <si>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</si>
  <si>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</si>
  <si>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</si>
  <si>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</si>
  <si>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</si>
  <si>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</si>
  <si>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</si>
  <si>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</si>
  <si>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</si>
  <si>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</si>
  <si>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</si>
  <si>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</si>
  <si>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</si>
  <si>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</si>
  <si>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</si>
  <si>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</si>
  <si>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</si>
  <si>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</si>
  <si>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</si>
  <si>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</si>
  <si>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</si>
  <si>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</si>
  <si>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</si>
  <si>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</si>
  <si>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</si>
  <si>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</si>
  <si>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</si>
  <si>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</si>
  <si>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</si>
  <si>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</si>
  <si>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</si>
  <si>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</si>
  <si>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</si>
  <si>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</si>
  <si>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</si>
  <si>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</si>
  <si>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</si>
  <si>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</si>
  <si>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</si>
  <si>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</si>
  <si>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</si>
  <si>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</si>
  <si>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</si>
  <si>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</si>
  <si>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</si>
  <si>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</si>
  <si>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</si>
  <si>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</si>
  <si>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</si>
  <si>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</si>
  <si>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</si>
  <si>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</si>
  <si>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</si>
  <si>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</si>
  <si>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</si>
  <si>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</si>
  <si>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</si>
  <si>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</si>
  <si>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</si>
  <si>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</si>
  <si>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</si>
  <si>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</si>
  <si>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</si>
  <si>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</si>
  <si>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</si>
  <si>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</si>
  <si>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</si>
  <si>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</si>
  <si>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</si>
  <si>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</si>
  <si>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</si>
  <si>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</si>
  <si>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</si>
  <si>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</si>
  <si>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</si>
  <si>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</si>
  <si>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</si>
  <si>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</si>
  <si>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</si>
  <si>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</si>
  <si>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</si>
  <si>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</si>
  <si>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</si>
  <si>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</si>
  <si>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</si>
  <si>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</si>
  <si>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</si>
  <si>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</si>
  <si>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</si>
  <si>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</si>
  <si>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</si>
  <si>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</si>
  <si>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</si>
  <si>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</si>
  <si>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</si>
  <si>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</si>
  <si>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</si>
  <si>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</si>
  <si>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</si>
  <si>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</si>
  <si>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</si>
  <si>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</si>
  <si>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</si>
  <si>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</si>
  <si>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</si>
  <si>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</si>
  <si>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</si>
  <si>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</si>
  <si>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</si>
  <si>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</si>
  <si>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</si>
  <si>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</si>
  <si>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</si>
  <si>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</si>
  <si>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</si>
  <si>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</si>
  <si>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</si>
  <si>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</si>
  <si>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</si>
  <si>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</si>
  <si>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</si>
  <si>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</si>
  <si>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</si>
  <si>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</si>
  <si>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</si>
  <si>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</si>
  <si>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</si>
  <si>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</si>
  <si>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</si>
  <si>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</si>
  <si>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</si>
  <si>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</si>
  <si>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</si>
  <si>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</si>
  <si>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</si>
  <si>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</si>
  <si>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</si>
  <si>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</si>
  <si>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</si>
  <si>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</si>
  <si>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</si>
  <si>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</si>
  <si>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</si>
  <si>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</si>
  <si>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</si>
  <si>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</si>
  <si>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</si>
  <si>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</si>
  <si>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</si>
  <si>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</si>
  <si>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</si>
  <si>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</si>
  <si>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</si>
  <si>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</si>
  <si>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</si>
  <si>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</si>
  <si>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</si>
  <si>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</si>
  <si>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</si>
  <si>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</si>
  <si>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</si>
  <si>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</si>
  <si>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</si>
  <si>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</si>
  <si>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</si>
  <si>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</si>
  <si>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</si>
  <si>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</si>
  <si>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</si>
  <si>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</si>
  <si>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</si>
  <si>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</si>
  <si>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</si>
  <si>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</si>
  <si>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</si>
  <si>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</si>
  <si>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</si>
  <si>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</si>
  <si>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</si>
  <si>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</si>
  <si>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</si>
  <si>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</si>
  <si>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</si>
  <si>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</si>
  <si>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</si>
  <si>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</si>
  <si>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</si>
  <si>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</si>
  <si>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</si>
  <si>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</si>
  <si>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</si>
  <si>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</si>
  <si>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</si>
  <si>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</si>
  <si>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</si>
  <si>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</si>
  <si>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</si>
  <si>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</si>
  <si>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</si>
  <si>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</si>
  <si>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</si>
  <si>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</si>
  <si>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</si>
  <si>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</si>
  <si>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</si>
  <si>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</si>
  <si>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</si>
  <si>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</si>
  <si>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</si>
  <si>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</si>
  <si>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</si>
  <si>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</si>
  <si>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</si>
  <si>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</si>
  <si>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</si>
  <si>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</si>
  <si>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</si>
  <si>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</si>
  <si>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</si>
  <si>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</si>
  <si>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</si>
  <si>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</si>
  <si>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</si>
  <si>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</si>
  <si>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</si>
  <si>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</si>
  <si>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</si>
  <si>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</si>
  <si>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</si>
  <si>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</si>
  <si>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</si>
  <si>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</si>
  <si>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</si>
  <si>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</si>
  <si>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</si>
  <si>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</si>
  <si>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</si>
  <si>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</si>
  <si>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</si>
  <si>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</si>
  <si>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</si>
  <si>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</si>
  <si>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</si>
  <si>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</si>
  <si>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</si>
  <si>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</si>
  <si>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</si>
  <si>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</si>
  <si>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</si>
  <si>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</si>
  <si>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</si>
  <si>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</si>
  <si>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</si>
  <si>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</si>
  <si>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</si>
  <si>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</si>
  <si>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</si>
  <si>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</si>
  <si>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</si>
  <si>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</si>
  <si>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</si>
  <si>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</si>
  <si>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</si>
  <si>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</si>
  <si>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</si>
  <si>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</si>
  <si>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</si>
  <si>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</si>
  <si>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</si>
  <si>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</si>
  <si>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</si>
  <si>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</si>
  <si>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</si>
  <si>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</si>
  <si>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</si>
  <si>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</si>
  <si>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</si>
  <si>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</si>
  <si>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</si>
  <si>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</si>
  <si>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</si>
  <si>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</si>
  <si>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</si>
  <si>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</si>
  <si>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</si>
  <si>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</si>
  <si>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</si>
  <si>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</si>
  <si>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</si>
  <si>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</si>
  <si>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</si>
  <si>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</si>
  <si>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</si>
  <si>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</si>
  <si>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</si>
  <si>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</si>
  <si>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</si>
  <si>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</si>
  <si>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</si>
  <si>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</si>
  <si>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</si>
  <si>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</si>
  <si>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</si>
  <si>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</si>
  <si>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</si>
  <si>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</si>
  <si>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</si>
  <si>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</si>
  <si>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</si>
  <si>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</si>
  <si>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</si>
  <si>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</si>
  <si>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</si>
  <si>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</si>
  <si>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</si>
  <si>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</si>
  <si>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</si>
  <si>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</si>
  <si>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</si>
  <si>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</si>
  <si>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</si>
  <si>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</si>
  <si>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</si>
  <si>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</si>
  <si>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</si>
  <si>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</si>
  <si>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</si>
  <si>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</si>
  <si>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</si>
  <si>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</si>
  <si>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</si>
  <si>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</si>
  <si>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</si>
  <si>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</si>
  <si>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</si>
  <si>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</si>
  <si>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</si>
  <si>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</si>
  <si>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</si>
  <si>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</si>
  <si>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</si>
  <si>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</si>
  <si>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</si>
  <si>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</si>
  <si>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</si>
  <si>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</si>
  <si>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</si>
  <si>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</si>
  <si>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</si>
  <si>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</si>
  <si>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</si>
  <si>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</si>
  <si>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</si>
  <si>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</si>
  <si>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</si>
  <si>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</si>
  <si>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</si>
  <si>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</si>
  <si>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</si>
  <si>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</si>
  <si>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</si>
  <si>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</si>
  <si>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</si>
  <si>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</si>
  <si>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</si>
  <si>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</si>
  <si>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</si>
  <si>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</si>
  <si>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</si>
  <si>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</si>
  <si>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</si>
  <si>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</si>
  <si>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</si>
  <si>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</si>
  <si>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</si>
  <si>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</si>
  <si>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</si>
  <si>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</si>
  <si>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</si>
  <si>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</si>
  <si>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</si>
  <si>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</si>
  <si>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</si>
  <si>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</si>
  <si>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</si>
  <si>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</si>
  <si>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</si>
  <si>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</si>
  <si>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</si>
  <si>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</si>
  <si>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</si>
  <si>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</si>
  <si>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</si>
  <si>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</si>
  <si>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</si>
  <si>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</si>
  <si>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</si>
  <si>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</si>
  <si>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</si>
  <si>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</si>
  <si>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</si>
  <si>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</si>
  <si>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</si>
  <si>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</si>
  <si>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</si>
  <si>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</si>
  <si>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</si>
  <si>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</si>
  <si>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</si>
  <si>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</si>
  <si>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</si>
  <si>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</si>
  <si>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</si>
  <si>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</si>
  <si>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</si>
  <si>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</si>
  <si>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</si>
  <si>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</si>
  <si>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</si>
  <si>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</si>
  <si>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</si>
  <si>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</si>
  <si>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</si>
  <si>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</si>
  <si>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</si>
  <si>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</si>
  <si>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</si>
  <si>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</si>
  <si>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</si>
  <si>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</si>
  <si>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</si>
  <si>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</si>
  <si>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</si>
  <si>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</si>
  <si>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</si>
  <si>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</si>
  <si>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</si>
  <si>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</si>
  <si>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</si>
  <si>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</si>
  <si>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</si>
  <si>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</si>
  <si>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</si>
  <si>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</si>
  <si>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</si>
  <si>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</si>
  <si>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</si>
  <si>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</si>
  <si>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</si>
  <si>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</si>
  <si>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</si>
  <si>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</si>
  <si>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</si>
  <si>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</si>
  <si>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</si>
  <si>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</si>
  <si>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</si>
  <si>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</si>
  <si>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</si>
  <si>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</si>
  <si>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</si>
  <si>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</si>
  <si>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</si>
  <si>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</si>
  <si>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</si>
  <si>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</si>
  <si>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</si>
  <si>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</si>
  <si>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</si>
  <si>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</si>
  <si>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</si>
  <si>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</si>
  <si>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</si>
  <si>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</si>
  <si>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</si>
  <si>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</si>
  <si>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</si>
  <si>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</si>
  <si>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</si>
  <si>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</si>
  <si>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</si>
  <si>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</si>
  <si>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</si>
  <si>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</si>
  <si>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</si>
  <si>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</si>
  <si>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</si>
  <si>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</si>
  <si>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</si>
  <si>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</si>
  <si>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</si>
  <si>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</si>
  <si>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</si>
  <si>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</si>
  <si>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</si>
  <si>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</si>
  <si>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</si>
  <si>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</si>
  <si>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</si>
  <si>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</si>
  <si>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</si>
  <si>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</si>
  <si>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</si>
  <si>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</si>
  <si>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</si>
  <si>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</si>
  <si>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</si>
  <si>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</si>
  <si>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</si>
  <si>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</si>
  <si>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</si>
  <si>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</si>
  <si>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</si>
  <si>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</si>
  <si>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</si>
  <si>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</si>
  <si>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</si>
  <si>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</si>
  <si>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</si>
  <si>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</si>
  <si>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</si>
  <si>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</si>
  <si>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</si>
  <si>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</si>
  <si>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</si>
  <si>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</si>
  <si>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</si>
  <si>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</si>
  <si>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</si>
  <si>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</si>
  <si>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</si>
  <si>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</si>
  <si>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</si>
  <si>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</si>
  <si>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</si>
  <si>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</si>
  <si>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</si>
  <si>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</si>
  <si>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</si>
  <si>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</si>
  <si>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</si>
  <si>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</si>
  <si>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</si>
  <si>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</si>
  <si>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</si>
  <si>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</si>
  <si>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</si>
  <si>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</si>
  <si>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</si>
  <si>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</si>
  <si>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</si>
  <si>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</si>
  <si>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</si>
  <si>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</si>
  <si>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</si>
  <si>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</si>
  <si>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</si>
  <si>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</si>
  <si>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</si>
  <si>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</si>
  <si>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</si>
  <si>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</si>
  <si>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</si>
  <si>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</si>
  <si>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</si>
  <si>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</si>
  <si>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</si>
  <si>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</si>
  <si>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</si>
  <si>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</si>
  <si>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</si>
  <si>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</si>
  <si>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</si>
  <si>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</si>
  <si>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</si>
  <si>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</si>
  <si>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</si>
  <si>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</si>
  <si>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</si>
  <si>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</si>
  <si>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</si>
  <si>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</si>
  <si>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</si>
  <si>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</si>
  <si>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</si>
  <si>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</si>
  <si>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</si>
  <si>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</si>
  <si>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</si>
  <si>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</si>
  <si>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</si>
  <si>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</si>
  <si>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</si>
  <si>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</si>
  <si>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</si>
  <si>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</si>
  <si>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</si>
  <si>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</si>
  <si>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</si>
  <si>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</si>
  <si>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</si>
  <si>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</si>
  <si>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</si>
  <si>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</si>
  <si>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</si>
  <si>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</si>
  <si>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</si>
  <si>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</si>
  <si>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</si>
  <si>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</si>
  <si>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</si>
  <si>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</si>
  <si>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</si>
  <si>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</si>
  <si>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</si>
  <si>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</si>
  <si>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</si>
  <si>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</si>
  <si>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</si>
  <si>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</si>
  <si>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</si>
  <si>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</si>
  <si>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</si>
  <si>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</si>
  <si>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</si>
  <si>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</si>
  <si>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</si>
  <si>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</si>
  <si>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</si>
  <si>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</si>
  <si>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</si>
  <si>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</si>
  <si>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</si>
  <si>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</si>
  <si>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</si>
  <si>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</si>
  <si>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</si>
  <si>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</si>
  <si>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</si>
  <si>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</si>
  <si>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</si>
  <si>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</si>
  <si>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</si>
  <si>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</si>
  <si>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</si>
  <si>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</si>
  <si>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</si>
  <si>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</si>
  <si>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</si>
  <si>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</si>
  <si>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</si>
  <si>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</si>
  <si>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</si>
  <si>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</si>
  <si>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</si>
  <si>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</si>
  <si>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</si>
  <si>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</si>
  <si>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</si>
  <si>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</si>
  <si>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</si>
  <si>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</si>
  <si>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</si>
  <si>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</si>
  <si>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</si>
  <si>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</si>
  <si>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</si>
  <si>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</si>
  <si>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</si>
  <si>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</si>
  <si>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</si>
  <si>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</si>
  <si>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</si>
  <si>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</si>
  <si>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</si>
  <si>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</si>
  <si>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</si>
  <si>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</si>
  <si>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</si>
  <si>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</si>
  <si>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</si>
  <si>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</si>
  <si>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</si>
  <si>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</si>
  <si>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</si>
  <si>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</si>
  <si>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</si>
  <si>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</si>
  <si>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</si>
  <si>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</si>
  <si>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</si>
  <si>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</si>
  <si>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</si>
  <si>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</si>
  <si>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</si>
  <si>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</si>
  <si>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</si>
  <si>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</si>
  <si>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</si>
  <si>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</si>
  <si>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</si>
  <si>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</si>
  <si>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</si>
  <si>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</si>
  <si>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</si>
  <si>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</si>
  <si>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</si>
  <si>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</si>
  <si>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</si>
  <si>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</si>
  <si>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</si>
  <si>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</si>
  <si>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</si>
  <si>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</si>
  <si>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</si>
  <si>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</si>
  <si>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</si>
  <si>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</si>
  <si>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</si>
  <si>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</si>
  <si>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</si>
  <si>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</si>
  <si>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</si>
  <si>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</si>
  <si>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</si>
  <si>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</si>
  <si>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</si>
  <si>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</si>
  <si>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</si>
  <si>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</si>
  <si>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</si>
  <si>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</si>
  <si>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</si>
  <si>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</si>
  <si>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</si>
  <si>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</si>
  <si>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</si>
  <si>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</si>
  <si>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</si>
  <si>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</si>
  <si>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</si>
  <si>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</si>
  <si>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</si>
  <si>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</si>
  <si>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</si>
  <si>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</si>
  <si>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</si>
  <si>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</si>
  <si>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</si>
  <si>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</si>
  <si>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</si>
  <si>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</si>
  <si>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</si>
  <si>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</si>
  <si>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</si>
  <si>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</si>
  <si>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</si>
  <si>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</si>
  <si>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</si>
  <si>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</si>
  <si>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</si>
  <si>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</si>
  <si>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</si>
  <si>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</si>
  <si>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</si>
  <si>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</si>
  <si>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</si>
  <si>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</si>
  <si>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</si>
  <si>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</si>
  <si>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</si>
  <si>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</si>
  <si>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</si>
  <si>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</si>
  <si>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</si>
  <si>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</si>
  <si>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</si>
  <si>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</si>
  <si>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</si>
  <si>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</si>
  <si>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</si>
  <si>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</si>
  <si>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</si>
  <si>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</si>
  <si>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</si>
  <si>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</si>
  <si>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</si>
  <si>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</si>
  <si>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</si>
  <si>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</si>
  <si>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</si>
  <si>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</si>
  <si>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</si>
  <si>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</si>
  <si>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</si>
  <si>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</si>
  <si>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</si>
  <si>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</si>
  <si>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</si>
  <si>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</si>
  <si>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</si>
  <si>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</si>
  <si>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</si>
  <si>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</si>
  <si>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</si>
  <si>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</si>
  <si>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</si>
  <si>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</si>
  <si>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</si>
  <si>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</si>
  <si>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</si>
  <si>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</si>
  <si>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</si>
  <si>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</si>
  <si>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</si>
  <si>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</si>
  <si>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</si>
  <si>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</si>
  <si>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</si>
  <si>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</si>
  <si>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</si>
  <si>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</si>
  <si>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</si>
  <si>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</si>
  <si>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</si>
  <si>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</si>
  <si>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</si>
  <si>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</si>
  <si>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</si>
  <si>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</si>
  <si>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</si>
  <si>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</si>
  <si>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</si>
  <si>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</si>
  <si>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</si>
  <si>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</si>
  <si>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</si>
  <si>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</si>
  <si>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</si>
  <si>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</si>
  <si>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</si>
  <si>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</si>
  <si>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</si>
  <si>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</si>
  <si>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</si>
  <si>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</si>
  <si>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</si>
  <si>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</si>
  <si>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</si>
  <si>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</si>
  <si>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</si>
  <si>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</si>
  <si>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</si>
  <si>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</si>
  <si>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</si>
  <si>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</si>
  <si>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</si>
  <si>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</si>
  <si>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</si>
  <si>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</si>
  <si>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</si>
  <si>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</si>
  <si>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</si>
  <si>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</si>
  <si>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</si>
  <si>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</si>
  <si>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</si>
  <si>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</si>
  <si>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</si>
  <si>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</si>
  <si>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</si>
  <si>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</si>
  <si>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</si>
  <si>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</si>
  <si>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</si>
  <si>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</si>
  <si>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</si>
  <si>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</si>
  <si>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</si>
  <si>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</si>
  <si>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</si>
  <si>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</si>
  <si>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</si>
  <si>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</si>
  <si>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</si>
  <si>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</si>
  <si>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</si>
  <si>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</si>
  <si>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</si>
  <si>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</si>
  <si>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</si>
  <si>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</si>
  <si>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</si>
  <si>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</si>
  <si>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</si>
  <si>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</si>
  <si>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</si>
  <si>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</si>
  <si>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</si>
  <si>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</si>
  <si>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</si>
  <si>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</si>
  <si>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</si>
  <si>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</si>
  <si>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</si>
  <si>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</si>
  <si>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</si>
  <si>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</si>
  <si>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</si>
  <si>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</si>
  <si>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</si>
  <si>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</si>
  <si>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</si>
  <si>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</si>
  <si>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</si>
  <si>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</si>
  <si>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</si>
  <si>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</si>
  <si>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</si>
  <si>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</si>
  <si>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</si>
  <si>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</si>
  <si>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</si>
  <si>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</si>
  <si>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</si>
  <si>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</si>
  <si>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</si>
  <si>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</si>
  <si>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</si>
  <si>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</si>
  <si>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</si>
  <si>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</si>
  <si>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</si>
  <si>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</si>
  <si>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</si>
  <si>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</si>
  <si>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</si>
  <si>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</si>
  <si>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</si>
  <si>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</si>
  <si>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</si>
  <si>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</si>
  <si>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</si>
  <si>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</si>
  <si>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</si>
  <si>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</si>
  <si>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</si>
  <si>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</si>
  <si>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</si>
  <si>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</si>
  <si>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</si>
  <si>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</si>
  <si>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</si>
  <si>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</si>
  <si>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</si>
  <si>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</si>
  <si>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</si>
  <si>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</si>
  <si>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</si>
  <si>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</si>
  <si>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</si>
  <si>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</si>
  <si>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</si>
  <si>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</si>
  <si>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</si>
  <si>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</si>
  <si>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</si>
  <si>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</si>
  <si>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</si>
  <si>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</si>
  <si>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</si>
  <si>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</si>
  <si>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</si>
  <si>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</si>
  <si>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</si>
  <si>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</si>
  <si>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</si>
  <si>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</si>
  <si>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</si>
  <si>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</si>
  <si>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</si>
  <si>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</si>
  <si>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</si>
  <si>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</si>
  <si>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</si>
  <si>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</si>
  <si>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</si>
  <si>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</si>
  <si>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</si>
  <si>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</si>
  <si>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</si>
  <si>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</si>
  <si>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</si>
  <si>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</si>
  <si>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</si>
  <si>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</si>
  <si>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</si>
  <si>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</si>
  <si>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</si>
  <si>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</si>
  <si>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</si>
  <si>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</si>
  <si>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</si>
  <si>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</si>
  <si>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</si>
  <si>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</si>
  <si>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</si>
  <si>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</si>
  <si>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</si>
  <si>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</si>
  <si>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</si>
  <si>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</si>
  <si>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</si>
  <si>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</si>
  <si>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</si>
  <si>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</si>
  <si>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</si>
  <si>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</si>
  <si>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</si>
  <si>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</si>
  <si>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</si>
  <si>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</si>
  <si>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</si>
  <si>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</si>
  <si>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</si>
  <si>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</si>
  <si>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</si>
  <si>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</si>
  <si>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</si>
  <si>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</si>
  <si>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</si>
  <si>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</si>
  <si>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</si>
  <si>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</si>
  <si>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</si>
  <si>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</si>
  <si>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</si>
  <si>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</si>
  <si>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</si>
  <si>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</si>
  <si>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</si>
  <si>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</si>
  <si>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</si>
  <si>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</si>
  <si>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</si>
  <si>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</si>
  <si>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</si>
  <si>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</si>
  <si>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</si>
  <si>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</si>
  <si>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</si>
  <si>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</si>
  <si>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</si>
  <si>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</si>
  <si>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</si>
  <si>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</si>
  <si>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</si>
  <si>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</si>
  <si>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</si>
  <si>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</si>
  <si>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</si>
  <si>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</si>
  <si>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</si>
  <si>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</si>
  <si>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</si>
  <si>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</si>
  <si>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</si>
  <si>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</si>
  <si>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</si>
  <si>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</si>
  <si>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</si>
  <si>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</si>
  <si>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</si>
  <si>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</si>
  <si>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</si>
  <si>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</si>
  <si>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</si>
  <si>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</si>
  <si>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</si>
  <si>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</si>
  <si>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</si>
  <si>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</si>
  <si>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</si>
  <si>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</si>
  <si>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</si>
  <si>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</si>
  <si>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</si>
  <si>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</si>
  <si>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</si>
  <si>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</si>
  <si>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</si>
  <si>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</si>
  <si>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</si>
  <si>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</si>
  <si>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</si>
  <si>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</si>
  <si>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</si>
  <si>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</si>
  <si>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</si>
  <si>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</si>
  <si>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</si>
  <si>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</si>
  <si>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</si>
  <si>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</si>
  <si>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</si>
  <si>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</si>
  <si>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</si>
  <si>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</si>
  <si>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</si>
  <si>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</si>
  <si>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</si>
  <si>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</si>
  <si>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</si>
  <si>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</si>
  <si>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</si>
  <si>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</si>
  <si>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</si>
  <si>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</si>
  <si>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</si>
  <si>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</si>
  <si>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</si>
  <si>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</si>
  <si>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</si>
  <si>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</si>
  <si>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</si>
  <si>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</si>
  <si>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</si>
  <si>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</si>
  <si>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</si>
  <si>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</si>
  <si>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</si>
  <si>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</si>
  <si>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</si>
  <si>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</si>
  <si>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</si>
  <si>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</si>
  <si>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</si>
  <si>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</si>
  <si>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</si>
  <si>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</si>
  <si>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</si>
  <si>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</si>
  <si>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</si>
  <si>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</si>
  <si>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</si>
  <si>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</si>
  <si>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</si>
  <si>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</si>
  <si>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</si>
  <si>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</si>
  <si>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</si>
  <si>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</si>
  <si>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</si>
  <si>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</si>
  <si>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</si>
  <si>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</si>
  <si>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</si>
  <si>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</si>
  <si>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</si>
  <si>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</si>
  <si>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</si>
  <si>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</si>
  <si>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</si>
  <si>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</si>
  <si>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</si>
  <si>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</si>
  <si>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</si>
  <si>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</si>
  <si>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</si>
  <si>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</si>
  <si>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</si>
  <si>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</si>
  <si>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</si>
  <si>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</si>
  <si>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</si>
  <si>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</si>
  <si>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</si>
  <si>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</si>
  <si>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</si>
  <si>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</si>
  <si>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</si>
  <si>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</si>
  <si>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</si>
  <si>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</si>
  <si>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</si>
  <si>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</si>
  <si>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</si>
  <si>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</si>
  <si>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</si>
  <si>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</si>
  <si>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</si>
  <si>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</si>
  <si>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</si>
  <si>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</si>
  <si>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</si>
  <si>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</si>
  <si>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</si>
  <si>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</si>
  <si>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</si>
  <si>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</si>
  <si>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</si>
  <si>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</si>
  <si>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</si>
  <si>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</si>
  <si>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</si>
  <si>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</si>
  <si>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</si>
  <si>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</si>
  <si>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</si>
  <si>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</si>
  <si>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</si>
  <si>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</si>
  <si>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</si>
  <si>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</si>
  <si>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</si>
  <si>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</si>
  <si>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</si>
  <si>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</si>
  <si>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</si>
  <si>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</si>
  <si>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</si>
  <si>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</si>
  <si>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</si>
  <si>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</si>
  <si>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</si>
  <si>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</si>
  <si>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</si>
  <si>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</si>
  <si>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</si>
  <si>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</si>
  <si>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</si>
  <si>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</si>
  <si>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</si>
  <si>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</si>
  <si>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</si>
  <si>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</si>
  <si>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</si>
  <si>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</si>
  <si>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</si>
  <si>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</si>
  <si>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</si>
  <si>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</si>
  <si>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</si>
  <si>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</si>
  <si>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</si>
  <si>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</si>
  <si>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</si>
  <si>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</si>
  <si>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</si>
  <si>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</si>
  <si>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</si>
  <si>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</si>
  <si>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</si>
  <si>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</si>
  <si>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</si>
  <si>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</si>
  <si>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</si>
  <si>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</si>
  <si>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</si>
  <si>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</si>
  <si>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</si>
  <si>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</si>
  <si>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</si>
  <si>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</si>
  <si>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</si>
  <si>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</si>
  <si>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</si>
  <si>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</si>
  <si>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</si>
  <si>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</si>
  <si>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</si>
  <si>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</si>
  <si>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</si>
  <si>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</si>
  <si>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</si>
  <si>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</si>
  <si>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</si>
  <si>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</si>
  <si>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</si>
  <si>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</si>
  <si>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</si>
  <si>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</si>
  <si>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</si>
  <si>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</si>
  <si>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</si>
  <si>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</si>
  <si>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</si>
  <si>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</si>
  <si>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</si>
  <si>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</si>
  <si>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</si>
  <si>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</si>
  <si>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</si>
  <si>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</si>
  <si>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</si>
  <si>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</si>
  <si>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</si>
  <si>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</si>
  <si>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</si>
  <si>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</si>
  <si>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</si>
  <si>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</si>
  <si>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</si>
  <si>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</si>
  <si>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</si>
  <si>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</si>
  <si>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</si>
  <si>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</si>
  <si>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</si>
  <si>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</si>
  <si>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</si>
  <si>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</si>
  <si>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</si>
  <si>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</si>
  <si>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</si>
  <si>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</si>
  <si>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</si>
  <si>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</si>
  <si>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</si>
  <si>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</si>
  <si>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</si>
  <si>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</si>
  <si>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</si>
  <si>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</si>
  <si>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</si>
  <si>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</si>
  <si>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</si>
  <si>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</si>
  <si>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</si>
  <si>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</si>
  <si>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</si>
  <si>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</si>
  <si>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</si>
  <si>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</si>
  <si>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</si>
  <si>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</si>
  <si>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</si>
  <si>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</si>
  <si>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</si>
  <si>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</si>
  <si>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</si>
  <si>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</si>
  <si>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</si>
  <si>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</si>
  <si>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</si>
  <si>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</si>
  <si>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</si>
  <si>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</si>
  <si>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</si>
  <si>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</si>
  <si>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</si>
  <si>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</si>
  <si>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</si>
  <si>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</si>
  <si>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</si>
  <si>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</si>
  <si>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</si>
  <si>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</si>
  <si>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</si>
  <si>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</si>
  <si>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</si>
  <si>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</si>
  <si>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</si>
  <si>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</si>
  <si>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</si>
  <si>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</si>
  <si>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</si>
  <si>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</si>
  <si>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</si>
  <si>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</si>
  <si>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</si>
  <si>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</si>
  <si>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</si>
  <si>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</si>
  <si>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</si>
  <si>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</si>
  <si>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</si>
  <si>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</si>
  <si>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</si>
  <si>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</si>
  <si>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</si>
  <si>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</si>
  <si>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</si>
  <si>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</si>
  <si>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</si>
  <si>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</si>
  <si>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</si>
  <si>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</si>
  <si>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</si>
  <si>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</si>
  <si>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</si>
  <si>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</si>
  <si>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</si>
  <si>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</si>
  <si>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</si>
  <si>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</si>
  <si>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</si>
  <si>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</si>
  <si>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</si>
  <si>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</si>
  <si>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</si>
  <si>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</si>
  <si>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</si>
  <si>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</si>
  <si>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</si>
  <si>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</si>
  <si>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</si>
  <si>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</si>
  <si>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</si>
  <si>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</si>
  <si>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</si>
  <si>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</si>
  <si>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</si>
  <si>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</si>
  <si>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</si>
  <si>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</si>
  <si>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</si>
  <si>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</si>
  <si>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</si>
  <si>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</si>
  <si>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</si>
  <si>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</si>
  <si>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</si>
  <si>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</si>
  <si>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</si>
  <si>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</si>
  <si>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</si>
  <si>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</si>
  <si>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</si>
  <si>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</si>
  <si>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</si>
  <si>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</si>
  <si>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</si>
  <si>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</si>
  <si>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</si>
  <si>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</si>
  <si>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</si>
  <si>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</si>
  <si>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</si>
  <si>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</si>
  <si>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</si>
  <si>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</si>
  <si>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</si>
  <si>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</si>
  <si>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</si>
  <si>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</si>
  <si>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</si>
  <si>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</si>
  <si>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</si>
  <si>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</si>
  <si>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</si>
  <si>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</si>
  <si>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</si>
  <si>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</si>
  <si>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</si>
  <si>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</si>
  <si>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</si>
  <si>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</si>
  <si>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</si>
  <si>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</si>
  <si>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</si>
  <si>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</si>
  <si>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</si>
  <si>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</si>
  <si>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</si>
  <si>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</si>
  <si>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</si>
  <si>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</si>
  <si>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</si>
  <si>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</si>
  <si>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</si>
  <si>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</si>
  <si>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</si>
  <si>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</si>
  <si>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</si>
  <si>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</si>
  <si>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</si>
  <si>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</si>
  <si>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</si>
  <si>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</si>
  <si>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</si>
  <si>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</si>
  <si>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</si>
  <si>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</si>
  <si>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</si>
  <si>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</si>
  <si>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</si>
  <si>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</si>
  <si>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</si>
  <si>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</si>
  <si>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</si>
  <si>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</si>
  <si>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</si>
  <si>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</si>
  <si>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</si>
  <si>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</si>
  <si>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</si>
  <si>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</si>
  <si>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</si>
  <si>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</si>
  <si>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</si>
  <si>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</si>
  <si>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</si>
  <si>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</si>
  <si>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</si>
  <si>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</si>
  <si>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</si>
  <si>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</si>
  <si>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</si>
  <si>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</si>
  <si>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</si>
  <si>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</si>
  <si>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</si>
  <si>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</si>
  <si>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</si>
  <si>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</si>
  <si>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</si>
  <si>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</si>
  <si>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</si>
  <si>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</si>
  <si>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</si>
  <si>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</si>
  <si>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</si>
  <si>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</si>
  <si>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</si>
  <si>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</si>
  <si>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</si>
  <si>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</si>
  <si>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</si>
  <si>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</si>
  <si>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</si>
  <si>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</si>
  <si>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</si>
  <si>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</si>
  <si>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</si>
  <si>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</si>
  <si>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</si>
  <si>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</si>
  <si>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</si>
  <si>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</si>
  <si>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</si>
  <si>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</si>
  <si>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</si>
  <si>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</si>
  <si>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</si>
  <si>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</si>
  <si>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</si>
  <si>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</si>
  <si>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</si>
  <si>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</si>
  <si>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</si>
  <si>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</si>
  <si>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</si>
  <si>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</si>
  <si>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</si>
  <si>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</si>
  <si>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</si>
  <si>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</si>
  <si>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</si>
  <si>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</si>
  <si>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</si>
  <si>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</si>
  <si>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</si>
  <si>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</si>
  <si>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</si>
  <si>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</si>
  <si>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</si>
  <si>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</si>
  <si>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</si>
  <si>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</si>
  <si>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</si>
  <si>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</si>
  <si>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</si>
  <si>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</si>
  <si>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</si>
  <si>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</si>
  <si>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</si>
  <si>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</si>
  <si>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</si>
  <si>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</si>
  <si>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</si>
  <si>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</si>
  <si>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</si>
  <si>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</si>
  <si>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</si>
  <si>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</si>
  <si>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</si>
  <si>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</si>
  <si>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</si>
  <si>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</si>
  <si>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</si>
  <si>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</si>
  <si>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</si>
  <si>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</si>
  <si>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</si>
  <si>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</si>
  <si>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</si>
  <si>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</si>
  <si>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</si>
  <si>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</si>
  <si>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</si>
  <si>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</si>
  <si>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</si>
  <si>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</si>
  <si>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</si>
  <si>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</si>
  <si>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</si>
  <si>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</si>
  <si>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</si>
  <si>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</si>
  <si>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</si>
  <si>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</si>
  <si>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</si>
  <si>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</si>
  <si>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</si>
  <si>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</si>
  <si>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</si>
  <si>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</si>
  <si>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</si>
  <si>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</si>
  <si>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</si>
  <si>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</si>
  <si>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</si>
  <si>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</si>
  <si>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</si>
  <si>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</si>
  <si>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</si>
  <si>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</si>
  <si>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</si>
  <si>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</si>
  <si>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</si>
  <si>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</si>
  <si>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</si>
  <si>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</si>
  <si>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</si>
  <si>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</si>
  <si>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</si>
  <si>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</si>
  <si>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</si>
  <si>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</si>
  <si>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</si>
  <si>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</si>
  <si>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</si>
  <si>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</si>
  <si>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</si>
  <si>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</si>
  <si>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</si>
  <si>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</si>
  <si>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</si>
  <si>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</si>
  <si>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</si>
  <si>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</si>
  <si>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</si>
  <si>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</si>
  <si>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</si>
  <si>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</si>
  <si>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</si>
  <si>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</si>
  <si>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</si>
  <si>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</si>
  <si>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</si>
  <si>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</si>
  <si>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</si>
  <si>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</si>
  <si>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</si>
  <si>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</si>
  <si>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</si>
  <si>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</si>
  <si>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</si>
  <si>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</si>
  <si>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</si>
  <si>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</si>
  <si>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</si>
  <si>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</si>
  <si>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</si>
  <si>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</si>
  <si>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</si>
  <si>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</si>
  <si>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</si>
  <si>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</si>
  <si>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</si>
  <si>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</si>
  <si>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</si>
  <si>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</si>
  <si>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</si>
  <si>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</si>
  <si>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</si>
  <si>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</si>
  <si>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</si>
  <si>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</si>
  <si>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</si>
  <si>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</si>
  <si>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</si>
  <si>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</si>
  <si>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</si>
  <si>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</si>
  <si>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</si>
  <si>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</si>
  <si>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</si>
  <si>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</si>
  <si>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</si>
  <si>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</si>
  <si>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</si>
  <si>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</si>
  <si>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</si>
  <si>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</si>
  <si>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</si>
  <si>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</si>
  <si>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</si>
  <si>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</si>
  <si>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</si>
  <si>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</si>
  <si>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</si>
  <si>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</si>
  <si>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</si>
  <si>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</si>
  <si>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</si>
  <si>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</si>
  <si>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</si>
  <si>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</si>
  <si>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</si>
  <si>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</si>
  <si>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</si>
  <si>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</si>
  <si>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</si>
  <si>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</si>
  <si>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</si>
  <si>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</si>
  <si>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</si>
  <si>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</si>
  <si>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</si>
  <si>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</si>
  <si>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</si>
  <si>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</si>
  <si>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</si>
  <si>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</si>
  <si>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</si>
  <si>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</si>
  <si>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</si>
  <si>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</si>
  <si>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</si>
  <si>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</si>
  <si>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</si>
  <si>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</si>
  <si>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</si>
  <si>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</si>
  <si>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</si>
  <si>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</si>
  <si>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</si>
  <si>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</si>
  <si>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</si>
  <si>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</si>
  <si>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</si>
  <si>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</si>
  <si>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</si>
  <si>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</si>
  <si>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</si>
  <si>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</si>
  <si>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</si>
  <si>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</si>
  <si>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</si>
  <si>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</si>
  <si>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</si>
  <si>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</si>
  <si>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</si>
  <si>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</si>
  <si>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</si>
  <si>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</si>
  <si>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</si>
  <si>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</si>
  <si>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</si>
  <si>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</si>
  <si>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</si>
  <si>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</si>
  <si>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</si>
  <si>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</si>
  <si>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</si>
  <si>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</si>
  <si>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</si>
  <si>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</si>
  <si>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</si>
  <si>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</si>
  <si>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</si>
  <si>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</si>
  <si>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</si>
  <si>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</si>
  <si>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</si>
  <si>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</si>
  <si>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</si>
  <si>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</si>
  <si>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</si>
  <si>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</si>
  <si>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</si>
  <si>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</si>
  <si>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</si>
  <si>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</si>
  <si>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</si>
  <si>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</si>
  <si>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</si>
  <si>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</si>
  <si>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</si>
  <si>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</si>
  <si>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</si>
  <si>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</si>
  <si>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</si>
  <si>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</si>
  <si>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</si>
  <si>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</si>
  <si>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</si>
  <si>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</si>
  <si>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</si>
  <si>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</si>
  <si>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</si>
  <si>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</si>
  <si>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</si>
  <si>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</si>
  <si>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</si>
  <si>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</si>
  <si>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</si>
  <si>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</si>
  <si>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</si>
  <si>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</si>
  <si>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</si>
  <si>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</si>
  <si>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</si>
  <si>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</si>
  <si>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</si>
  <si>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</si>
  <si>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</si>
  <si>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</si>
  <si>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</si>
  <si>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</si>
  <si>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</si>
  <si>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</si>
  <si>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</si>
  <si>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</si>
  <si>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</si>
  <si>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</si>
  <si>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</si>
  <si>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</si>
  <si>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</si>
  <si>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</si>
  <si>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</si>
  <si>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</si>
  <si>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</si>
  <si>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</si>
  <si>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</si>
  <si>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</si>
  <si>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</si>
  <si>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</si>
  <si>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</si>
  <si>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</si>
  <si>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</si>
  <si>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</si>
  <si>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</si>
  <si>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</si>
  <si>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</si>
  <si>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</si>
  <si>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</si>
  <si>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</si>
  <si>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</si>
  <si>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</si>
  <si>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</si>
  <si>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</si>
  <si>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</si>
  <si>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</si>
  <si>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</si>
  <si>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</si>
  <si>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</si>
  <si>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</si>
  <si>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</si>
  <si>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</si>
  <si>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</si>
  <si>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</si>
  <si>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</si>
  <si>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</si>
  <si>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</si>
  <si>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</si>
  <si>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</si>
  <si>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</si>
  <si>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</si>
  <si>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</si>
  <si>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</si>
  <si>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</si>
  <si>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</si>
  <si>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</si>
  <si>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</si>
  <si>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</si>
  <si>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</si>
  <si>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</si>
  <si>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</si>
  <si>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</si>
  <si>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</si>
  <si>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</si>
  <si>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</si>
  <si>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</si>
  <si>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</si>
  <si>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</si>
  <si>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</si>
  <si>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</si>
  <si>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</si>
  <si>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</si>
  <si>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</si>
  <si>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</si>
  <si>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</si>
  <si>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</si>
  <si>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</si>
  <si>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</si>
  <si>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</si>
  <si>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</si>
  <si>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</si>
  <si>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</si>
  <si>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</si>
  <si>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</si>
  <si>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</si>
  <si>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</si>
  <si>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</si>
  <si>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</si>
  <si>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</si>
  <si>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</si>
  <si>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</si>
  <si>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</si>
  <si>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</si>
  <si>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</si>
  <si>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</si>
  <si>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</si>
  <si>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</si>
  <si>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</si>
  <si>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</si>
  <si>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</si>
  <si>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</si>
  <si>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</si>
  <si>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</si>
  <si>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</si>
  <si>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</si>
  <si>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</si>
  <si>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</si>
  <si>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</si>
  <si>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</si>
  <si>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</si>
  <si>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</si>
  <si>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</si>
  <si>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</si>
  <si>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</si>
  <si>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</si>
  <si>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</si>
  <si>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</si>
  <si>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</si>
  <si>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</si>
  <si>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</si>
  <si>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</si>
  <si>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</si>
  <si>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</si>
  <si>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</si>
  <si>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</si>
  <si>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</si>
  <si>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</si>
  <si>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</si>
  <si>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</si>
  <si>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</si>
  <si>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</si>
  <si>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</si>
  <si>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</si>
  <si>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</si>
  <si>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</si>
  <si>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</si>
  <si>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</si>
  <si>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</si>
  <si>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</si>
  <si>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</si>
  <si>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</si>
  <si>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</si>
  <si>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</si>
  <si>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</si>
  <si>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</si>
  <si>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</si>
  <si>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</si>
  <si>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</si>
  <si>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</si>
  <si>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</si>
  <si>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</si>
  <si>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</si>
  <si>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</si>
  <si>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</si>
  <si>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</si>
  <si>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</si>
  <si>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</si>
  <si>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</si>
  <si>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</si>
  <si>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</si>
  <si>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</si>
  <si>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</si>
  <si>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</si>
  <si>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</si>
  <si>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</si>
  <si>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</si>
  <si>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</si>
  <si>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</si>
  <si>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</si>
  <si>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</si>
  <si>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</si>
  <si>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</si>
  <si>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</si>
  <si>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</si>
  <si>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</si>
  <si>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</si>
  <si>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</si>
  <si>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</si>
  <si>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</si>
  <si>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</si>
  <si>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</si>
  <si>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</si>
  <si>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</si>
  <si>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</si>
  <si>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</si>
  <si>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</si>
  <si>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</si>
  <si>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</si>
  <si>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</si>
  <si>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</si>
  <si>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</si>
  <si>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</si>
  <si>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</si>
  <si>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</si>
  <si>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</si>
  <si>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</si>
  <si>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</si>
  <si>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</si>
  <si>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</si>
  <si>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</si>
  <si>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</si>
  <si>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</si>
  <si>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</si>
  <si>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</si>
  <si>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</si>
  <si>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</si>
  <si>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</si>
  <si>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</si>
  <si>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</si>
  <si>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</si>
  <si>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</si>
  <si>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</si>
  <si>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</si>
  <si>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</si>
  <si>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</si>
  <si>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</si>
  <si>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</si>
  <si>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</si>
  <si>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</si>
  <si>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</si>
  <si>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</si>
  <si>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</si>
  <si>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</si>
  <si>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</si>
  <si>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</si>
  <si>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</si>
  <si>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</si>
  <si>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</si>
  <si>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</si>
  <si>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</si>
  <si>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</si>
  <si>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</si>
  <si>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</si>
  <si>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</si>
  <si>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</si>
  <si>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</si>
  <si>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</si>
  <si>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</si>
  <si>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</si>
  <si>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</si>
  <si>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</si>
  <si>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</si>
  <si>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</si>
  <si>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</si>
  <si>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</si>
  <si>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</si>
  <si>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</si>
  <si>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</si>
  <si>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</si>
  <si>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</si>
  <si>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</si>
  <si>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</si>
  <si>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</si>
  <si>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</si>
  <si>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</si>
  <si>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</si>
  <si>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</si>
  <si>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</si>
  <si>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</si>
  <si>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</si>
  <si>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</si>
  <si>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</si>
  <si>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</si>
  <si>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</si>
  <si>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</si>
  <si>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</si>
  <si>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</si>
  <si>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</si>
  <si>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</si>
  <si>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</si>
  <si>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</si>
  <si>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</si>
  <si>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</si>
  <si>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</si>
  <si>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</si>
  <si>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</si>
  <si>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</si>
  <si>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</si>
  <si>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</si>
  <si>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</si>
  <si>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</si>
  <si>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</si>
  <si>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</si>
  <si>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</si>
  <si>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</si>
  <si>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</si>
  <si>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</si>
  <si>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</si>
  <si>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</si>
  <si>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</si>
  <si>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</si>
  <si>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</si>
  <si>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</si>
  <si>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</si>
  <si>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</si>
  <si>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</si>
  <si>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</si>
  <si>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</si>
  <si>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</si>
  <si>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</si>
  <si>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</si>
  <si>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</si>
  <si>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</si>
  <si>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</si>
  <si>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</si>
  <si>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</si>
  <si>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</si>
  <si>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</si>
  <si>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</si>
  <si>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</si>
  <si>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</si>
  <si>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</si>
  <si>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</si>
  <si>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</si>
  <si>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</si>
  <si>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</si>
  <si>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</si>
  <si>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</si>
  <si>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</si>
  <si>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</si>
  <si>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</si>
  <si>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</si>
  <si>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</si>
  <si>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</si>
  <si>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</si>
  <si>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</si>
  <si>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</si>
  <si>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</si>
  <si>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</si>
  <si>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</si>
  <si>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</si>
  <si>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</si>
  <si>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</si>
  <si>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</si>
  <si>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</si>
  <si>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</si>
  <si>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</si>
  <si>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</si>
  <si>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</si>
  <si>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</si>
  <si>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</si>
  <si>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</si>
  <si>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</si>
  <si>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</si>
  <si>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</si>
  <si>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</si>
  <si>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</si>
  <si>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</si>
  <si>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</si>
  <si>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</si>
  <si>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</si>
  <si>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</si>
  <si>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</si>
  <si>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</si>
  <si>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</si>
  <si>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</si>
  <si>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</si>
  <si>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</si>
  <si>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</si>
  <si>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</si>
  <si>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</si>
  <si>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</si>
  <si>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</si>
  <si>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</si>
  <si>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</si>
  <si>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</si>
  <si>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</si>
  <si>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</si>
  <si>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</si>
  <si>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</si>
  <si>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</si>
  <si>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</si>
  <si>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</si>
  <si>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</si>
  <si>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</si>
  <si>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</si>
  <si>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</si>
  <si>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</si>
  <si>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</si>
  <si>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</si>
  <si>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</si>
  <si>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</si>
  <si>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</si>
  <si>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</si>
  <si>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</si>
  <si>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</si>
  <si>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</si>
  <si>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</si>
  <si>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</si>
  <si>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</si>
  <si>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</si>
  <si>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</si>
  <si>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</si>
  <si>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</si>
  <si>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</si>
  <si>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</si>
  <si>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</si>
  <si>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</si>
  <si>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</si>
  <si>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</si>
  <si>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</si>
  <si>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</si>
  <si>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</si>
  <si>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</si>
  <si>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</si>
  <si>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</si>
  <si>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</si>
  <si>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</si>
  <si>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</si>
  <si>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</si>
  <si>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</si>
  <si>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</si>
  <si>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</si>
  <si>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</si>
  <si>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</si>
  <si>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</si>
  <si>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</si>
  <si>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</si>
  <si>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</si>
  <si>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</si>
  <si>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</si>
  <si>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</si>
  <si>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</si>
  <si>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</si>
  <si>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</si>
  <si>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</si>
  <si>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</si>
  <si>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</si>
  <si>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</si>
  <si>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</si>
  <si>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</si>
  <si>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</si>
  <si>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</si>
  <si>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</si>
  <si>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</si>
  <si>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</si>
  <si>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</si>
  <si>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</si>
  <si>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</si>
  <si>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</si>
  <si>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</si>
  <si>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</si>
  <si>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</si>
  <si>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</si>
  <si>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</si>
  <si>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</si>
  <si>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</si>
  <si>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</si>
  <si>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</si>
  <si>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</si>
  <si>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</si>
  <si>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</si>
  <si>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</si>
  <si>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</si>
  <si>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</si>
  <si>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</si>
  <si>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</si>
  <si>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</si>
  <si>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</si>
  <si>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</si>
  <si>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</si>
  <si>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</si>
  <si>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</si>
  <si>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</si>
  <si>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</si>
  <si>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</si>
  <si>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</si>
  <si>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</si>
  <si>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</si>
  <si>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</si>
  <si>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</si>
  <si>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</si>
  <si>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</si>
  <si>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</si>
  <si>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</si>
  <si>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</si>
  <si>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</si>
  <si>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</si>
  <si>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</si>
  <si>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</si>
  <si>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</si>
  <si>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</si>
  <si>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</si>
  <si>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</si>
  <si>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</si>
  <si>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</si>
  <si>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</si>
  <si>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</si>
  <si>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</si>
  <si>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</si>
  <si>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</si>
  <si>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</si>
  <si>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</si>
  <si>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</si>
  <si>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</si>
  <si>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</si>
  <si>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</si>
  <si>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</si>
  <si>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</si>
  <si>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</si>
  <si>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</si>
  <si>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</si>
  <si>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</si>
  <si>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</si>
  <si>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</si>
  <si>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</si>
  <si>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</si>
  <si>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</si>
  <si>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</si>
  <si>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</si>
  <si>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</si>
  <si>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</si>
  <si>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</si>
  <si>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</si>
  <si>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</si>
  <si>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</si>
  <si>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</si>
  <si>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</si>
  <si>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</si>
  <si>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</si>
  <si>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</si>
  <si>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</si>
  <si>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</si>
  <si>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</si>
  <si>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</si>
  <si>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</si>
  <si>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</si>
  <si>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</si>
  <si>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</si>
  <si>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</si>
  <si>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</si>
  <si>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</si>
  <si>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</si>
  <si>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</si>
  <si>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</si>
  <si>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</si>
  <si>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</si>
  <si>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</si>
  <si>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</si>
  <si>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</si>
  <si>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</si>
  <si>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</si>
  <si>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</si>
  <si>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</si>
  <si>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</si>
  <si>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</si>
  <si>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</si>
  <si>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</si>
  <si>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</si>
  <si>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</si>
  <si>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</si>
  <si>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</si>
  <si>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</si>
  <si>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</si>
  <si>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</si>
  <si>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</si>
  <si>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</si>
  <si>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</si>
  <si>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</si>
  <si>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</si>
  <si>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</si>
  <si>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</si>
  <si>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</si>
  <si>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</si>
  <si>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</si>
  <si>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</si>
  <si>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</si>
  <si>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</si>
  <si>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</si>
  <si>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</si>
  <si>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</si>
  <si>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</si>
  <si>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</si>
  <si>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</si>
  <si>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</si>
  <si>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</si>
  <si>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</si>
  <si>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</si>
  <si>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</si>
  <si>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</si>
  <si>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</si>
  <si>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</si>
  <si>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</si>
  <si>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</si>
  <si>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</si>
  <si>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</si>
  <si>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</si>
  <si>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</si>
  <si>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</si>
  <si>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</si>
  <si>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</si>
  <si>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</si>
  <si>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</si>
  <si>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</si>
  <si>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</si>
  <si>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</si>
  <si>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</si>
  <si>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</si>
  <si>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</si>
  <si>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</si>
  <si>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</si>
  <si>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</si>
  <si>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</si>
  <si>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</si>
  <si>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</si>
  <si>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</si>
  <si>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</si>
  <si>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</si>
  <si>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</si>
  <si>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</si>
  <si>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</si>
  <si>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</si>
  <si>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</si>
  <si>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</si>
  <si>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</si>
  <si>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</si>
  <si>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</si>
  <si>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</si>
  <si>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</si>
  <si>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</si>
  <si>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</si>
  <si>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</si>
  <si>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</si>
  <si>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</si>
  <si>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</si>
  <si>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</si>
  <si>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</si>
  <si>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</si>
  <si>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</si>
  <si>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</si>
  <si>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</si>
  <si>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</si>
  <si>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</si>
  <si>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</si>
  <si>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</si>
  <si>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</si>
  <si>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</si>
  <si>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</si>
  <si>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</si>
  <si>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</si>
  <si>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</si>
  <si>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</si>
  <si>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</si>
  <si>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</si>
  <si>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</si>
  <si>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</si>
  <si>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</si>
  <si>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</si>
  <si>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</si>
  <si>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</si>
  <si>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</si>
  <si>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</si>
  <si>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</si>
  <si>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</si>
  <si>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</si>
  <si>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</si>
  <si>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</si>
  <si>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</si>
  <si>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</si>
  <si>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</si>
  <si>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</si>
  <si>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</si>
  <si>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</si>
  <si>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</si>
  <si>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</si>
  <si>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</si>
  <si>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</si>
  <si>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</si>
  <si>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</si>
  <si>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</si>
  <si>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</si>
  <si>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</si>
  <si>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</si>
  <si>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</si>
  <si>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</si>
  <si>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</si>
  <si>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</si>
  <si>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</si>
  <si>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</si>
  <si>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</si>
  <si>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</si>
  <si>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</si>
  <si>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</si>
  <si>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</si>
  <si>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</si>
  <si>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</si>
  <si>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</si>
  <si>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</si>
  <si>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</si>
  <si>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</si>
  <si>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</si>
  <si>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</si>
  <si>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</si>
  <si>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</si>
  <si>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</si>
  <si>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</si>
  <si>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</si>
  <si>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</si>
  <si>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</si>
  <si>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</si>
  <si>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</si>
  <si>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</si>
  <si>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</si>
  <si>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</si>
  <si>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</si>
  <si>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</si>
  <si>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</si>
  <si>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</si>
  <si>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</si>
  <si>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</si>
  <si>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</si>
  <si>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</si>
  <si>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</si>
  <si>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</si>
  <si>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</si>
  <si>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</si>
  <si>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</si>
  <si>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</si>
  <si>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</si>
  <si>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</si>
  <si>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</si>
  <si>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</si>
  <si>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</si>
  <si>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</si>
  <si>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</si>
  <si>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</si>
  <si>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</si>
  <si>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</si>
  <si>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</si>
  <si>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</si>
  <si>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</si>
  <si>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</si>
  <si>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</si>
  <si>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</si>
  <si>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</si>
  <si>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</si>
  <si>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</si>
  <si>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</si>
  <si>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</si>
  <si>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</si>
  <si>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</si>
  <si>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</si>
  <si>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</si>
  <si>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</si>
  <si>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</si>
  <si>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</si>
  <si>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</si>
  <si>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</si>
  <si>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</si>
  <si>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</si>
  <si>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</si>
  <si>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</si>
  <si>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</si>
  <si>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</si>
  <si>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</si>
  <si>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</si>
  <si>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</si>
  <si>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</si>
  <si>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</si>
  <si>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</si>
  <si>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</si>
  <si>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</si>
  <si>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</si>
  <si>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</si>
  <si>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</si>
  <si>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</si>
  <si>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</si>
  <si>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</si>
  <si>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</si>
  <si>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</si>
  <si>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</si>
  <si>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</si>
  <si>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</si>
  <si>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</si>
  <si>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</si>
  <si>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</si>
  <si>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</si>
  <si>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</si>
  <si>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</si>
  <si>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</si>
  <si>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</si>
  <si>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</si>
  <si>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</si>
  <si>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</si>
  <si>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</si>
  <si>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</si>
  <si>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</si>
  <si>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</si>
  <si>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</si>
  <si>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</si>
  <si>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</si>
  <si>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</si>
  <si>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</si>
  <si>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</si>
  <si>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</si>
  <si>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</si>
  <si>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</si>
  <si>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</si>
  <si>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</si>
  <si>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</si>
  <si>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</si>
  <si>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</si>
  <si>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</si>
  <si>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</si>
  <si>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</si>
  <si>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</si>
  <si>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</si>
  <si>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</si>
  <si>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</si>
  <si>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</si>
  <si>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</si>
  <si>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</si>
  <si>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</si>
  <si>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</si>
  <si>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</si>
  <si>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</si>
  <si>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</si>
  <si>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</si>
  <si>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</si>
  <si>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</si>
  <si>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</si>
  <si>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</si>
  <si>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</si>
  <si>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</si>
  <si>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</si>
  <si>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</si>
  <si>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</si>
  <si>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</si>
  <si>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</si>
  <si>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</si>
  <si>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</si>
  <si>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</si>
  <si>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</si>
  <si>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</si>
  <si>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</si>
  <si>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</si>
  <si>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</si>
  <si>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</si>
  <si>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</si>
  <si>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</si>
  <si>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</si>
  <si>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</si>
  <si>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</si>
  <si>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</si>
  <si>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</si>
  <si>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</si>
  <si>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</si>
  <si>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</si>
  <si>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</si>
  <si>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</si>
  <si>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</si>
  <si>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</si>
  <si>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</si>
  <si>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</si>
  <si>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</si>
  <si>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</si>
  <si>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</si>
  <si>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</si>
  <si>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</si>
  <si>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</si>
  <si>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</si>
  <si>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</si>
  <si>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</si>
  <si>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</si>
  <si>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</si>
  <si>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</si>
  <si>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</si>
  <si>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</si>
  <si>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</si>
  <si>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</si>
  <si>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</si>
  <si>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</si>
  <si>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</si>
  <si>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</si>
  <si>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</si>
  <si>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</si>
  <si>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</si>
  <si>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</si>
  <si>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</si>
  <si>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</si>
  <si>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</si>
  <si>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</si>
  <si>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</si>
  <si>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</si>
  <si>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</si>
  <si>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</si>
  <si>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</si>
  <si>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</si>
  <si>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</si>
  <si>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</si>
  <si>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</si>
  <si>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</si>
  <si>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</si>
  <si>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</si>
  <si>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</si>
  <si>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</si>
  <si>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</si>
  <si>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</si>
  <si>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</si>
  <si>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</si>
  <si>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</si>
  <si>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</si>
  <si>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</si>
  <si>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</si>
  <si>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</si>
  <si>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</si>
  <si>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</si>
  <si>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</si>
  <si>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</si>
  <si>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</si>
  <si>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</si>
  <si>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</si>
  <si>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</si>
  <si>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</si>
  <si>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</si>
  <si>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</si>
  <si>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</si>
  <si>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</si>
  <si>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</si>
  <si>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</si>
  <si>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</si>
  <si>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</si>
  <si>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</si>
  <si>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</si>
  <si>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</si>
  <si>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</si>
  <si>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</si>
  <si>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</si>
  <si>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</si>
  <si>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</si>
  <si>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</si>
  <si>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</si>
  <si>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</si>
  <si>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</si>
  <si>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</si>
  <si>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</si>
  <si>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</si>
  <si>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</si>
  <si>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</si>
  <si>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</si>
  <si>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</si>
  <si>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</si>
  <si>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</si>
  <si>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</si>
  <si>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</si>
  <si>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</si>
  <si>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</si>
  <si>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</si>
  <si>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</si>
  <si>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</si>
  <si>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</si>
  <si>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</si>
  <si>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</si>
  <si>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</si>
  <si>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</si>
  <si>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</si>
  <si>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</si>
  <si>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</si>
  <si>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</si>
  <si>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</si>
  <si>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</si>
  <si>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</si>
  <si>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</si>
  <si>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</si>
  <si>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</si>
  <si>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</si>
  <si>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</si>
  <si>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</si>
  <si>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</si>
  <si>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</si>
  <si>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</si>
  <si>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</si>
  <si>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</si>
  <si>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</si>
  <si>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</si>
  <si>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</si>
  <si>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</si>
  <si>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</si>
  <si>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</si>
  <si>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</si>
  <si>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</si>
  <si>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</si>
  <si>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</si>
  <si>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</si>
  <si>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</si>
  <si>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</si>
  <si>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</si>
  <si>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</si>
  <si>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</si>
  <si>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</si>
  <si>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</si>
  <si>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</si>
  <si>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</si>
  <si>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</si>
  <si>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</si>
  <si>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</si>
  <si>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</si>
  <si>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</si>
  <si>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</si>
  <si>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</si>
  <si>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</si>
  <si>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</si>
  <si>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</si>
  <si>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</si>
  <si>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</si>
  <si>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</si>
  <si>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</si>
  <si>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</si>
  <si>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</si>
  <si>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</si>
  <si>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</si>
  <si>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</si>
  <si>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</si>
  <si>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</si>
  <si>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</si>
  <si>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</si>
  <si>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</si>
  <si>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</si>
  <si>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</si>
  <si>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</si>
  <si>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</si>
  <si>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</si>
  <si>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</si>
  <si>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</si>
  <si>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</si>
  <si>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</si>
  <si>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</si>
  <si>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</si>
  <si>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</si>
  <si>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</si>
  <si>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</si>
  <si>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</si>
  <si>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</si>
  <si>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</si>
  <si>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</si>
  <si>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</si>
  <si>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</si>
  <si>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</si>
  <si>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</si>
  <si>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</si>
  <si>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</si>
  <si>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</si>
  <si>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</si>
  <si>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</si>
  <si>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</si>
  <si>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</si>
  <si>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</si>
  <si>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</si>
  <si>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</si>
  <si>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</si>
  <si>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</si>
  <si>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</si>
  <si>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</si>
  <si>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</si>
  <si>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</si>
  <si>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</si>
  <si>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</si>
  <si>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</si>
  <si>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</si>
  <si>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</si>
  <si>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</si>
  <si>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</si>
  <si>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</si>
  <si>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</si>
  <si>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</si>
  <si>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</si>
  <si>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</si>
  <si>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</si>
  <si>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</si>
  <si>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</si>
  <si>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</si>
  <si>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</si>
  <si>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</si>
  <si>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</si>
  <si>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</si>
  <si>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</si>
  <si>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</si>
  <si>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</si>
  <si>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</si>
  <si>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</si>
  <si>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</si>
  <si>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</si>
  <si>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</si>
  <si>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</si>
  <si>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</si>
  <si>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</si>
  <si>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</si>
  <si>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</si>
  <si>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</si>
  <si>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</si>
  <si>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</si>
  <si>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</si>
  <si>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</si>
  <si>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</si>
  <si>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</si>
  <si>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</si>
  <si>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</si>
  <si>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</si>
  <si>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</si>
  <si>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</si>
  <si>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</si>
  <si>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</si>
  <si>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</si>
  <si>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</si>
  <si>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</si>
  <si>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</si>
  <si>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</si>
  <si>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</si>
  <si>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</si>
  <si>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</si>
  <si>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</si>
  <si>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</si>
  <si>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</si>
  <si>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</si>
  <si>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</si>
  <si>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</si>
  <si>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</si>
  <si>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</si>
  <si>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</si>
  <si>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</si>
  <si>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</si>
  <si>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</si>
  <si>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</si>
  <si>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</si>
  <si>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</si>
  <si>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</si>
  <si>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</si>
  <si>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</si>
  <si>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</si>
  <si>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</si>
  <si>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</si>
  <si>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</si>
  <si>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</si>
  <si>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</si>
  <si>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</si>
  <si>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</si>
  <si>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</si>
  <si>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</si>
  <si>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</si>
  <si>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</si>
  <si>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</si>
  <si>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</si>
  <si>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</si>
  <si>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</si>
  <si>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</si>
  <si>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</si>
  <si>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</si>
  <si>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</si>
  <si>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</si>
  <si>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</si>
  <si>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</si>
  <si>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</si>
  <si>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</si>
  <si>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</si>
  <si>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</si>
  <si>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</si>
  <si>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</si>
  <si>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</si>
  <si>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</si>
  <si>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</si>
  <si>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</si>
  <si>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</si>
  <si>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</si>
  <si>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</si>
  <si>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</si>
  <si>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</si>
  <si>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</si>
  <si>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</si>
  <si>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</si>
  <si>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</si>
  <si>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</si>
  <si>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</si>
  <si>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</si>
  <si>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</si>
  <si>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</si>
  <si>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</si>
  <si>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</si>
  <si>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</si>
  <si>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</si>
  <si>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</si>
  <si>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</si>
  <si>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</si>
  <si>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</si>
  <si>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</si>
  <si>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</si>
  <si>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</si>
  <si>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</si>
  <si>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</si>
  <si>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</si>
  <si>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</si>
  <si>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</si>
  <si>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</si>
  <si>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</si>
  <si>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</si>
  <si>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</si>
  <si>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</si>
  <si>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</si>
  <si>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</si>
  <si>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</si>
  <si>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</si>
  <si>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</si>
  <si>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</si>
  <si>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</si>
  <si>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</si>
  <si>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</si>
  <si>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</si>
  <si>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</si>
  <si>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</si>
  <si>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</si>
  <si>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</si>
  <si>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</si>
  <si>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</si>
  <si>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</si>
  <si>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</si>
  <si>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</si>
  <si>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</si>
  <si>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</si>
  <si>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</si>
  <si>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</si>
  <si>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</si>
  <si>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</si>
  <si>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</si>
  <si>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</si>
  <si>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</si>
  <si>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</si>
  <si>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</si>
  <si>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</si>
  <si>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</si>
  <si>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</si>
  <si>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</si>
  <si>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</si>
  <si>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</si>
  <si>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</si>
  <si>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</si>
  <si>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</si>
  <si>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</si>
  <si>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</si>
  <si>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</si>
  <si>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</si>
  <si>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</si>
  <si>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</si>
  <si>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</si>
  <si>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</si>
  <si>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</si>
  <si>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</si>
  <si>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</si>
  <si>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</si>
  <si>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</si>
  <si>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</si>
  <si>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</si>
  <si>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</si>
  <si>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</si>
  <si>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</si>
  <si>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</si>
  <si>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</si>
  <si>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</si>
  <si>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</si>
  <si>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</si>
  <si>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</si>
  <si>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</si>
  <si>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</si>
  <si>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</si>
  <si>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</si>
  <si>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</si>
  <si>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</si>
  <si>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</si>
  <si>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</si>
  <si>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</si>
  <si>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</si>
  <si>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</si>
  <si>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</si>
  <si>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</si>
  <si>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</si>
  <si>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</si>
  <si>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</si>
  <si>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</si>
  <si>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</si>
  <si>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</si>
  <si>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</si>
  <si>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</si>
  <si>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</si>
  <si>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</si>
  <si>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</si>
  <si>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</si>
  <si>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</si>
  <si>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</si>
  <si>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</si>
  <si>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</si>
  <si>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</si>
  <si>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</si>
  <si>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</si>
  <si>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</si>
  <si>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</si>
  <si>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</si>
  <si>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</si>
  <si>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</si>
  <si>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</si>
  <si>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</si>
  <si>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</si>
  <si>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</si>
  <si>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</si>
  <si>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</si>
  <si>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</si>
  <si>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</si>
  <si>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</si>
  <si>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</si>
  <si>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</si>
  <si>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</si>
  <si>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</si>
  <si>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</si>
  <si>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</si>
  <si>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</si>
  <si>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</si>
  <si>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</si>
  <si>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</si>
  <si>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</si>
  <si>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</si>
  <si>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</si>
  <si>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</si>
  <si>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</si>
  <si>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</si>
  <si>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</si>
  <si>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</si>
  <si>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</si>
  <si>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</si>
  <si>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</si>
  <si>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</si>
  <si>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</si>
  <si>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</si>
  <si>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</si>
  <si>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</si>
  <si>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</si>
  <si>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</si>
  <si>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</si>
  <si>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</si>
  <si>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</si>
  <si>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</si>
  <si>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</si>
  <si>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</si>
  <si>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</si>
  <si>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</si>
  <si>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</si>
  <si>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</si>
  <si>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</si>
  <si>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</si>
  <si>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</si>
  <si>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</si>
  <si>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</si>
  <si>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</si>
  <si>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</si>
  <si>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</si>
  <si>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</si>
  <si>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</si>
  <si>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</si>
  <si>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</si>
  <si>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</si>
  <si>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</si>
  <si>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</si>
  <si>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</si>
  <si>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</si>
  <si>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</si>
  <si>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</si>
  <si>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</si>
  <si>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</si>
  <si>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</si>
  <si>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</si>
  <si>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</si>
  <si>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</si>
  <si>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</si>
  <si>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</si>
  <si>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</si>
  <si>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</si>
  <si>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</si>
  <si>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</si>
  <si>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</si>
  <si>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</si>
  <si>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</si>
  <si>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</si>
  <si>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</si>
  <si>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</si>
  <si>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</si>
  <si>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</si>
  <si>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</si>
  <si>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</si>
  <si>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</si>
  <si>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</si>
  <si>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</si>
  <si>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</si>
  <si>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</si>
  <si>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</si>
  <si>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</si>
  <si>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</si>
  <si>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</si>
  <si>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</si>
  <si>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</si>
  <si>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</si>
  <si>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</si>
  <si>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</si>
  <si>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</si>
  <si>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</si>
  <si>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</si>
  <si>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</si>
  <si>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</si>
  <si>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</si>
  <si>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</si>
  <si>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</si>
  <si>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</si>
  <si>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</si>
  <si>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</si>
  <si>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</si>
  <si>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</si>
  <si>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</si>
  <si>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</si>
  <si>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</si>
  <si>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</si>
  <si>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</si>
  <si>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</si>
  <si>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</si>
  <si>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</si>
  <si>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</si>
  <si>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</si>
  <si>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</si>
  <si>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</si>
  <si>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</si>
  <si>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</si>
  <si>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</si>
  <si>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</si>
  <si>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</si>
  <si>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</si>
  <si>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</si>
  <si>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</si>
  <si>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</si>
  <si>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</si>
  <si>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</si>
  <si>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</si>
  <si>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</si>
  <si>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</si>
  <si>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</si>
  <si>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</si>
  <si>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</si>
  <si>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</si>
  <si>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</si>
  <si>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</si>
  <si>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</si>
  <si>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</si>
  <si>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</si>
  <si>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</si>
  <si>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</si>
  <si>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</si>
  <si>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</si>
  <si>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</si>
  <si>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</si>
  <si>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</si>
  <si>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</si>
  <si>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</si>
  <si>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</si>
  <si>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</si>
  <si>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</si>
  <si>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</si>
  <si>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</si>
  <si>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</si>
  <si>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</si>
  <si>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</si>
  <si>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</si>
  <si>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</si>
  <si>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</si>
  <si>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</si>
  <si>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</si>
  <si>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</si>
  <si>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</si>
  <si>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</si>
  <si>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</si>
  <si>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</si>
  <si>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</si>
  <si>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</si>
  <si>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</si>
  <si>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</si>
  <si>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</si>
  <si>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</si>
  <si>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</si>
  <si>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</si>
  <si>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</si>
  <si>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</si>
  <si>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</si>
  <si>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</si>
  <si>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</si>
  <si>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</si>
  <si>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</si>
  <si>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</si>
  <si>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</si>
  <si>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</si>
  <si>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</si>
  <si>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</si>
  <si>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</si>
  <si>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</si>
  <si>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</si>
  <si>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</si>
  <si>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</si>
  <si>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</si>
  <si>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</si>
  <si>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</si>
  <si>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</si>
  <si>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</si>
  <si>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</si>
  <si>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</si>
  <si>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</si>
  <si>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</si>
  <si>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</si>
  <si>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</si>
  <si>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</si>
  <si>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</si>
  <si>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</si>
  <si>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</si>
  <si>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</si>
  <si>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</si>
  <si>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</si>
  <si>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</si>
  <si>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</si>
  <si>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</si>
  <si>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</si>
  <si>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</si>
  <si>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</si>
  <si>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</si>
  <si>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</si>
  <si>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</si>
  <si>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</si>
  <si>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</si>
  <si>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</si>
  <si>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</si>
  <si>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</si>
  <si>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</si>
  <si>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</si>
  <si>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</si>
  <si>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</si>
  <si>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</si>
  <si>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</si>
  <si>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</si>
  <si>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</si>
  <si>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</si>
  <si>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</si>
  <si>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</si>
  <si>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</si>
  <si>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</si>
  <si>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</si>
  <si>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</si>
  <si>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</si>
  <si>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</si>
  <si>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</si>
  <si>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</si>
  <si>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</si>
  <si>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</si>
  <si>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</si>
  <si>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</si>
  <si>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</si>
  <si>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</si>
  <si>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</si>
  <si>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</si>
  <si>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</si>
  <si>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</si>
  <si>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</si>
  <si>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</si>
  <si>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</si>
  <si>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</si>
  <si>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</si>
  <si>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</si>
  <si>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</si>
  <si>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</si>
  <si>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</si>
  <si>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</si>
  <si>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</si>
  <si>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</si>
  <si>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</si>
  <si>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</si>
  <si>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</si>
  <si>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</si>
  <si>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</si>
  <si>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</si>
  <si>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</si>
  <si>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</si>
  <si>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</si>
  <si>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</si>
  <si>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</si>
  <si>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</si>
  <si>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</si>
  <si>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</si>
  <si>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</si>
  <si>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</si>
  <si>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</si>
  <si>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</si>
  <si>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</si>
  <si>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</si>
  <si>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</si>
  <si>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</si>
  <si>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</si>
  <si>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</si>
  <si>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</si>
  <si>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</si>
  <si>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</si>
  <si>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</si>
  <si>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</si>
  <si>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</si>
  <si>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</si>
  <si>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</si>
  <si>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</si>
  <si>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</si>
  <si>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</si>
  <si>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</si>
  <si>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</si>
  <si>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</si>
  <si>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</si>
  <si>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</si>
  <si>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</si>
  <si>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</si>
  <si>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</si>
  <si>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</si>
  <si>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</si>
  <si>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</si>
  <si>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</si>
  <si>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</si>
  <si>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</si>
  <si>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</si>
  <si>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</si>
  <si>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</si>
  <si>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</si>
  <si>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</si>
  <si>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</si>
  <si>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</si>
  <si>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</si>
  <si>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</si>
  <si>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</si>
  <si>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</si>
  <si>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</si>
  <si>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</si>
  <si>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</si>
  <si>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</si>
  <si>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</si>
  <si>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</si>
  <si>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</si>
  <si>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</si>
  <si>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</si>
  <si>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</si>
  <si>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</si>
  <si>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</si>
  <si>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</si>
  <si>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</si>
  <si>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</si>
  <si>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</si>
  <si>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</si>
  <si>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</si>
  <si>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</si>
  <si>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</si>
  <si>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</si>
  <si>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</si>
  <si>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</si>
  <si>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</si>
  <si>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</si>
  <si>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</si>
  <si>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</si>
  <si>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</si>
  <si>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</si>
  <si>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</si>
  <si>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</si>
  <si>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</si>
  <si>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</si>
  <si>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</si>
  <si>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</si>
  <si>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</si>
  <si>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</si>
  <si>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</si>
  <si>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</si>
  <si>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</si>
  <si>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</si>
  <si>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</si>
  <si>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</si>
  <si>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</si>
  <si>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</si>
  <si>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</si>
  <si>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</si>
  <si>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</si>
  <si>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</si>
  <si>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</si>
  <si>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</si>
  <si>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</si>
  <si>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</si>
  <si>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</si>
  <si>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</si>
  <si>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</si>
  <si>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</si>
  <si>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</si>
  <si>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</si>
  <si>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</si>
  <si>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</si>
  <si>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</si>
  <si>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</si>
  <si>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</si>
  <si>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</si>
  <si>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</si>
  <si>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</si>
  <si>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</si>
  <si>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</si>
  <si>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</si>
  <si>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</si>
  <si>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</si>
  <si>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</si>
  <si>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</si>
  <si>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</si>
  <si>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</si>
  <si>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</si>
  <si>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</si>
  <si>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</si>
  <si>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</si>
  <si>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</si>
  <si>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</si>
  <si>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</si>
  <si>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</si>
  <si>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</si>
  <si>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</si>
  <si>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</si>
  <si>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</si>
  <si>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</si>
  <si>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</si>
  <si>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</si>
  <si>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</si>
  <si>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</si>
  <si>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</si>
  <si>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</si>
  <si>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</si>
  <si>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</si>
  <si>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</si>
  <si>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</si>
  <si>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</si>
  <si>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</si>
  <si>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</si>
  <si>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</si>
  <si>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</si>
  <si>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</si>
  <si>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</si>
  <si>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</si>
  <si>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</si>
  <si>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</si>
  <si>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</si>
  <si>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</si>
  <si>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</si>
  <si>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</si>
  <si>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</si>
  <si>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</si>
  <si>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</si>
  <si>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</si>
  <si>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</si>
  <si>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</si>
  <si>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</si>
  <si>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</si>
  <si>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</si>
  <si>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</si>
  <si>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</si>
  <si>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</si>
  <si>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</si>
  <si>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</si>
  <si>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</si>
  <si>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</si>
  <si>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</si>
  <si>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</si>
  <si>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</si>
  <si>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</si>
  <si>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</si>
  <si>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</si>
  <si>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</si>
  <si>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</si>
  <si>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</si>
  <si>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</si>
  <si>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</si>
  <si>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</si>
  <si>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</si>
  <si>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</si>
  <si>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</si>
  <si>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</si>
  <si>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</si>
  <si>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</si>
  <si>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</si>
  <si>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</si>
  <si>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</si>
  <si>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</si>
  <si>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</si>
  <si>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</si>
  <si>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</si>
  <si>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</si>
  <si>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</si>
  <si>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</si>
  <si>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</si>
  <si>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</si>
  <si>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</si>
  <si>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</si>
  <si>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</si>
  <si>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</si>
  <si>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</si>
  <si>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</si>
  <si>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</si>
  <si>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</si>
  <si>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</si>
  <si>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</si>
  <si>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</si>
  <si>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</si>
  <si>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</si>
  <si>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</si>
  <si>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</si>
  <si>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</si>
  <si>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</si>
  <si>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</si>
  <si>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</si>
  <si>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</si>
  <si>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</si>
  <si>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</si>
  <si>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</si>
  <si>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</si>
  <si>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</si>
  <si>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</si>
  <si>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</si>
  <si>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</si>
  <si>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</si>
  <si>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</si>
  <si>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</si>
  <si>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</si>
  <si>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</si>
  <si>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</si>
  <si>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</si>
  <si>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</si>
  <si>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</si>
  <si>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</si>
  <si>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</si>
  <si>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</si>
  <si>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</si>
  <si>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</si>
  <si>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</si>
  <si>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</si>
  <si>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</si>
  <si>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</si>
  <si>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</si>
  <si>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</si>
  <si>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</si>
  <si>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</si>
  <si>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</si>
  <si>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</si>
  <si>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</si>
  <si>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</si>
  <si>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</si>
  <si>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</si>
  <si>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</si>
  <si>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</si>
  <si>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</si>
  <si>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</si>
  <si>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</si>
  <si>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</si>
  <si>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</si>
  <si>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</si>
  <si>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</si>
  <si>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</si>
  <si>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</si>
  <si>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</si>
  <si>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</si>
  <si>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</si>
  <si>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</si>
  <si>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</si>
  <si>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</si>
  <si>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</si>
  <si>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</si>
  <si>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</si>
  <si>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</si>
  <si>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</si>
  <si>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</si>
  <si>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</si>
  <si>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</si>
  <si>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</si>
  <si>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</si>
  <si>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</si>
  <si>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</si>
  <si>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</si>
  <si>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</si>
  <si>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</si>
  <si>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</si>
  <si>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</si>
  <si>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</si>
  <si>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</si>
  <si>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</si>
  <si>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</si>
  <si>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</si>
  <si>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</si>
  <si>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</si>
  <si>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</si>
  <si>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</si>
  <si>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</si>
  <si>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</si>
  <si>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</si>
  <si>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</si>
  <si>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</si>
  <si>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</si>
  <si>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</si>
  <si>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</si>
  <si>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</si>
  <si>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</si>
  <si>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</si>
  <si>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</si>
  <si>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</si>
  <si>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</si>
  <si>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</si>
  <si>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</si>
  <si>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</si>
  <si>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</si>
  <si>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</si>
  <si>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</si>
  <si>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</si>
  <si>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</si>
  <si>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</si>
  <si>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</si>
  <si>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</si>
  <si>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</si>
  <si>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</si>
  <si>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</si>
  <si>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</si>
  <si>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</si>
  <si>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</si>
  <si>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</si>
  <si>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</si>
  <si>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</si>
  <si>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</si>
  <si>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</si>
  <si>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</si>
  <si>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</si>
  <si>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</si>
  <si>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</si>
  <si>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</si>
  <si>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</si>
  <si>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</si>
  <si>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</si>
  <si>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</si>
  <si>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</si>
  <si>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</si>
  <si>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</si>
  <si>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</si>
  <si>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</si>
  <si>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</si>
  <si>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</si>
  <si>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</si>
  <si>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</si>
  <si>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</si>
  <si>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</si>
  <si>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</si>
  <si>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</si>
  <si>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</si>
  <si>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</si>
  <si>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</si>
  <si>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</si>
  <si>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</si>
  <si>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</si>
  <si>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</si>
  <si>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</si>
  <si>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</si>
  <si>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</si>
  <si>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</si>
  <si>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</si>
  <si>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</si>
  <si>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</si>
  <si>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</si>
  <si>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</si>
  <si>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</si>
  <si>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</si>
  <si>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</si>
  <si>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</si>
  <si>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</si>
  <si>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</si>
  <si>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</si>
  <si>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</si>
  <si>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</si>
  <si>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</si>
  <si>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</si>
  <si>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</si>
  <si>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</si>
  <si>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</si>
  <si>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</si>
  <si>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</si>
  <si>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</si>
  <si>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</si>
  <si>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</si>
  <si>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</si>
  <si>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</si>
  <si>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</si>
  <si>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</si>
  <si>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</si>
  <si>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</si>
  <si>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</si>
  <si>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</si>
  <si>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</si>
  <si>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</si>
  <si>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</si>
  <si>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</si>
  <si>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</si>
  <si>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</si>
  <si>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</si>
  <si>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</si>
  <si>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</si>
  <si>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</si>
  <si>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</si>
  <si>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</si>
  <si>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</si>
  <si>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</si>
  <si>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</si>
  <si>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</si>
  <si>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</si>
  <si>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</si>
  <si>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</si>
  <si>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</si>
  <si>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</si>
  <si>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</si>
  <si>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</si>
  <si>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</si>
  <si>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</si>
  <si>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</si>
  <si>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</si>
  <si>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</si>
  <si>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</si>
  <si>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</si>
  <si>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</si>
  <si>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</si>
  <si>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</si>
  <si>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</si>
  <si>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</si>
  <si>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</si>
  <si>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</si>
  <si>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</si>
  <si>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</si>
  <si>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</si>
  <si>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</si>
  <si>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</si>
  <si>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</si>
  <si>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</si>
  <si>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</si>
  <si>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</si>
  <si>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</si>
  <si>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</si>
  <si>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</si>
  <si>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</si>
  <si>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</si>
  <si>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</si>
  <si>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</si>
  <si>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</si>
  <si>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</si>
  <si>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</si>
  <si>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</si>
  <si>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</si>
  <si>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</si>
  <si>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</si>
  <si>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</si>
  <si>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</si>
  <si>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</si>
  <si>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</si>
  <si>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</si>
  <si>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</si>
  <si>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</si>
  <si>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</si>
  <si>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</si>
  <si>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</si>
  <si>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</si>
  <si>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</si>
  <si>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</si>
  <si>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</si>
  <si>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</si>
  <si>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</si>
  <si>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</si>
  <si>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</si>
  <si>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</si>
  <si>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</si>
  <si>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</si>
  <si>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</si>
  <si>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</si>
  <si>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</si>
  <si>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</si>
  <si>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</si>
  <si>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</si>
  <si>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</si>
  <si>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</si>
  <si>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</si>
  <si>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</si>
  <si>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</si>
  <si>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</si>
  <si>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</si>
  <si>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</si>
  <si>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</si>
  <si>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</si>
  <si>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</si>
  <si>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</si>
  <si>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</si>
  <si>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</si>
  <si>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</si>
  <si>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</si>
  <si>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</si>
  <si>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</si>
  <si>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</si>
  <si>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</si>
  <si>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</si>
  <si>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</si>
  <si>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</si>
  <si>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</si>
  <si>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</si>
  <si>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</si>
  <si>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</si>
  <si>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</si>
  <si>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</si>
  <si>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</si>
  <si>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</si>
  <si>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</si>
  <si>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</si>
  <si>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</si>
  <si>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</si>
  <si>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</si>
  <si>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</si>
  <si>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</si>
  <si>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</si>
  <si>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</si>
  <si>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</si>
  <si>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</si>
  <si>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</si>
  <si>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</si>
  <si>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</si>
  <si>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</si>
  <si>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</si>
  <si>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</si>
  <si>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</si>
  <si>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</si>
  <si>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</si>
  <si>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</si>
  <si>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</si>
  <si>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</si>
  <si>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</si>
  <si>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</si>
  <si>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</si>
  <si>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</si>
  <si>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</si>
  <si>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</si>
  <si>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</si>
  <si>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</si>
  <si>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</si>
  <si>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</si>
  <si>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</si>
  <si>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</si>
  <si>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</si>
  <si>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</si>
  <si>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</si>
  <si>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</si>
  <si>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</si>
  <si>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</si>
  <si>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</si>
  <si>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</si>
  <si>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</si>
  <si>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</si>
  <si>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</si>
  <si>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</si>
  <si>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</si>
  <si>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</si>
  <si>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</si>
  <si>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</si>
  <si>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</si>
  <si>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</si>
  <si>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</si>
  <si>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</si>
  <si>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</si>
  <si>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</si>
  <si>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</si>
  <si>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</si>
  <si>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</si>
  <si>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</si>
  <si>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</si>
  <si>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</si>
  <si>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</si>
  <si>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</si>
  <si>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</si>
  <si>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</si>
  <si>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</si>
  <si>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</si>
  <si>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</si>
  <si>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</si>
  <si>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</si>
  <si>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</si>
  <si>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</si>
  <si>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</si>
  <si>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</si>
  <si>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</si>
  <si>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</si>
  <si>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</si>
  <si>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</si>
  <si>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</si>
  <si>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</si>
  <si>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</si>
  <si>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</si>
  <si>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</si>
  <si>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</si>
  <si>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</si>
  <si>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</si>
  <si>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</si>
  <si>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</si>
  <si>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</si>
  <si>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</si>
  <si>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</si>
  <si>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</si>
  <si>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</si>
  <si>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</si>
  <si>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</si>
  <si>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</si>
  <si>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</si>
  <si>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</si>
  <si>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</si>
  <si>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</si>
  <si>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</si>
  <si>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</si>
  <si>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</si>
  <si>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</si>
  <si>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</si>
  <si>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</si>
  <si>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</si>
  <si>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</si>
  <si>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</si>
  <si>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</si>
  <si>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</si>
  <si>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</si>
  <si>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</si>
  <si>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</si>
  <si>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</si>
  <si>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</si>
  <si>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</si>
  <si>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</si>
  <si>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</si>
  <si>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</si>
  <si>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</si>
  <si>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</si>
  <si>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</si>
  <si>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</si>
  <si>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</si>
  <si>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</si>
  <si>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</si>
  <si>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</si>
  <si>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</si>
  <si>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</si>
  <si>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</si>
  <si>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</si>
  <si>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</si>
  <si>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</si>
  <si>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</si>
  <si>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</si>
  <si>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</si>
  <si>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</si>
  <si>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</si>
  <si>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</si>
  <si>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</si>
  <si>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</si>
  <si>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</si>
  <si>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</si>
  <si>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</si>
  <si>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</si>
  <si>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</si>
  <si>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</si>
  <si>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</si>
  <si>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</si>
  <si>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</si>
  <si>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</si>
  <si>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</si>
  <si>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</si>
  <si>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</si>
  <si>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</si>
  <si>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</si>
  <si>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</si>
  <si>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</si>
  <si>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</si>
  <si>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</si>
  <si>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</si>
  <si>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</si>
  <si>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</si>
  <si>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</si>
  <si>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</si>
  <si>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</si>
  <si>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</si>
  <si>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</si>
  <si>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</si>
  <si>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</si>
  <si>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</si>
  <si>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</si>
  <si>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</si>
  <si>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</si>
  <si>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</si>
  <si>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</si>
  <si>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</si>
  <si>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</si>
  <si>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</si>
  <si>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</si>
  <si>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</si>
  <si>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</si>
  <si>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</si>
  <si>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</si>
  <si>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</si>
  <si>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</si>
  <si>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</si>
  <si>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</si>
  <si>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</si>
  <si>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</si>
  <si>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</si>
  <si>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</si>
  <si>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</si>
  <si>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</si>
  <si>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</si>
  <si>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</si>
  <si>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</si>
  <si>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</si>
  <si>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</si>
  <si>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</si>
  <si>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</si>
  <si>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</si>
  <si>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</si>
  <si>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</si>
  <si>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</si>
  <si>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</si>
  <si>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</si>
  <si>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</si>
  <si>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</si>
  <si>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</si>
  <si>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</si>
  <si>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</si>
  <si>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</si>
  <si>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</si>
  <si>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</si>
  <si>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</si>
  <si>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</si>
  <si>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</si>
  <si>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</si>
  <si>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</si>
  <si>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</si>
  <si>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</si>
  <si>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</si>
  <si>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</si>
  <si>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</si>
  <si>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</si>
  <si>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</si>
  <si>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</si>
  <si>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</si>
  <si>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</si>
  <si>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</si>
  <si>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</si>
  <si>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</si>
  <si>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</si>
  <si>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</si>
  <si>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</si>
  <si>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</si>
  <si>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</si>
  <si>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</si>
  <si>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</si>
  <si>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</si>
  <si>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</si>
  <si>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</si>
  <si>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</si>
  <si>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</si>
  <si>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</si>
  <si>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</si>
  <si>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</si>
  <si>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</si>
  <si>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</si>
  <si>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</si>
  <si>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</si>
  <si>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</si>
  <si>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</si>
  <si>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</si>
  <si>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</si>
  <si>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</si>
  <si>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</si>
  <si>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</si>
  <si>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</si>
  <si>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</si>
  <si>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</si>
  <si>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</si>
  <si>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</si>
  <si>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</si>
  <si>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</si>
  <si>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</si>
  <si>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</si>
  <si>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</si>
  <si>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</si>
  <si>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</si>
  <si>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</si>
  <si>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</si>
  <si>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</si>
  <si>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</si>
  <si>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</si>
  <si>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</si>
  <si>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</si>
  <si>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</si>
  <si>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</si>
  <si>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</si>
  <si>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</si>
  <si>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</si>
  <si>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</si>
  <si>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</si>
  <si>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</si>
  <si>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</si>
  <si>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</si>
  <si>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</si>
  <si>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</si>
  <si>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</si>
  <si>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</si>
  <si>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</si>
  <si>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</si>
  <si>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</si>
  <si>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</si>
  <si>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</si>
  <si>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</si>
  <si>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</si>
  <si>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</si>
  <si>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</si>
  <si>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</si>
  <si>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</si>
  <si>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</si>
  <si>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</si>
  <si>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</si>
  <si>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</si>
  <si>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</si>
  <si>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</si>
  <si>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</si>
  <si>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</si>
  <si>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</si>
  <si>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</si>
  <si>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</si>
  <si>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</si>
  <si>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</si>
  <si>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</si>
  <si>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</si>
  <si>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</si>
  <si>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</si>
  <si>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</si>
  <si>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</si>
  <si>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</si>
  <si>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</si>
  <si>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</si>
  <si>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</si>
  <si>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</si>
  <si>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</si>
  <si>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</si>
  <si>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</si>
  <si>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</si>
  <si>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</si>
  <si>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</si>
  <si>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</si>
  <si>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</si>
  <si>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</si>
  <si>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</si>
  <si>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</si>
  <si>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</si>
  <si>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</si>
  <si>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</si>
  <si>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</si>
  <si>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</si>
  <si>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</si>
  <si>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</si>
  <si>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</si>
  <si>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</si>
  <si>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</si>
  <si>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</si>
  <si>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</si>
  <si>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</si>
  <si>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</si>
  <si>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</si>
  <si>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</si>
  <si>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</si>
  <si>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</si>
  <si>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</si>
  <si>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</si>
  <si>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</si>
  <si>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</si>
  <si>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</si>
  <si>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</si>
  <si>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</si>
  <si>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</si>
  <si>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</si>
  <si>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</si>
  <si>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</si>
  <si>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</si>
  <si>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</si>
  <si>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</si>
  <si>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</si>
  <si>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</si>
  <si>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</si>
  <si>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</si>
  <si>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</si>
  <si>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</si>
  <si>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</si>
  <si>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</si>
  <si>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</si>
  <si>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</si>
  <si>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</si>
  <si>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</si>
  <si>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</si>
  <si>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</si>
  <si>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</si>
  <si>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</si>
  <si>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</si>
  <si>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</si>
  <si>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</si>
  <si>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</si>
  <si>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</si>
  <si>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</si>
  <si>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</si>
  <si>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</si>
  <si>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</si>
  <si>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</si>
  <si>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</si>
  <si>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</si>
  <si>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</si>
  <si>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</si>
  <si>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</si>
  <si>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</si>
  <si>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</si>
  <si>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</si>
  <si>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</si>
  <si>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</si>
  <si>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</si>
  <si>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</si>
  <si>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</si>
  <si>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</si>
  <si>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</si>
  <si>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</si>
  <si>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</si>
  <si>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</si>
  <si>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</si>
  <si>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</si>
  <si>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</si>
  <si>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</si>
  <si>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</si>
  <si>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</si>
  <si>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</si>
  <si>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</si>
  <si>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</si>
  <si>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</si>
  <si>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</si>
  <si>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</si>
  <si>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</si>
  <si>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</si>
  <si>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</si>
  <si>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</si>
  <si>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</si>
  <si>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</si>
  <si>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</si>
  <si>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</si>
  <si>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</si>
  <si>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</si>
  <si>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</si>
  <si>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</si>
  <si>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</si>
  <si>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</si>
  <si>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</si>
  <si>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</si>
  <si>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</si>
  <si>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</si>
  <si>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</si>
  <si>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</si>
  <si>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</si>
  <si>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</si>
  <si>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</si>
  <si>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</si>
  <si>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</si>
  <si>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</si>
  <si>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</si>
  <si>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</si>
  <si>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</si>
  <si>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</si>
  <si>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</si>
  <si>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</si>
  <si>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</si>
  <si>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</si>
  <si>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</si>
  <si>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</si>
  <si>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</si>
  <si>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</si>
  <si>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</si>
  <si>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</si>
  <si>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</si>
  <si>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</si>
  <si>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</si>
  <si>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</si>
  <si>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</si>
  <si>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</si>
  <si>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</si>
  <si>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</si>
  <si>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</si>
  <si>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</si>
  <si>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</si>
  <si>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</si>
  <si>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</si>
  <si>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</si>
  <si>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</si>
  <si>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</si>
  <si>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</si>
  <si>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</si>
  <si>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</si>
  <si>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</si>
  <si>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</si>
  <si>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</si>
  <si>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</si>
  <si>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</si>
  <si>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</si>
  <si>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</si>
  <si>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</si>
  <si>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</si>
  <si>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</si>
  <si>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</si>
  <si>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</si>
  <si>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</si>
  <si>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</si>
  <si>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</si>
  <si>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</si>
  <si>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</si>
  <si>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</si>
  <si>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</si>
  <si>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</si>
  <si>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</si>
  <si>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</si>
  <si>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</si>
  <si>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</si>
  <si>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</si>
  <si>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</si>
  <si>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</si>
  <si>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</si>
  <si>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</si>
  <si>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</si>
  <si>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</si>
  <si>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</si>
  <si>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</si>
  <si>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</si>
  <si>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</si>
  <si>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</si>
  <si>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</si>
  <si>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</si>
  <si>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</si>
  <si>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</si>
  <si>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</si>
  <si>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</si>
  <si>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</si>
  <si>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</si>
  <si>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</si>
  <si>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</si>
  <si>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</si>
  <si>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</si>
  <si>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</si>
  <si>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</si>
  <si>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</si>
  <si>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</si>
  <si>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</si>
  <si>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</si>
  <si>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</si>
  <si>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</si>
  <si>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</si>
  <si>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</si>
  <si>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</si>
  <si>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</si>
  <si>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</si>
  <si>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</si>
  <si>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</si>
  <si>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</si>
  <si>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</si>
  <si>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</si>
  <si>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</si>
  <si>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</si>
  <si>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</si>
  <si>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</si>
  <si>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</si>
  <si>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</si>
  <si>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</si>
  <si>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</si>
  <si>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</si>
  <si>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</si>
  <si>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</si>
  <si>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</si>
  <si>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</si>
  <si>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</si>
  <si>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</si>
  <si>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</si>
  <si>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</si>
  <si>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</si>
  <si>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</si>
  <si>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</si>
  <si>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</si>
  <si>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</si>
  <si>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</si>
  <si>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</si>
  <si>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</si>
  <si>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</si>
  <si>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</si>
  <si>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</si>
  <si>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</si>
  <si>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</si>
  <si>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</si>
  <si>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</si>
  <si>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</si>
  <si>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</si>
  <si>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</si>
  <si>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</si>
  <si>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</si>
  <si>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</si>
  <si>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</si>
  <si>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</si>
  <si>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</si>
  <si>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</si>
  <si>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</si>
  <si>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</si>
  <si>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</si>
  <si>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</si>
  <si>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</si>
  <si>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</si>
  <si>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</si>
  <si>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</si>
  <si>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</si>
  <si>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</si>
  <si>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</si>
  <si>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</si>
  <si>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</si>
  <si>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</si>
  <si>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</si>
  <si>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</si>
  <si>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</si>
  <si>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</si>
  <si>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</si>
  <si>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</si>
  <si>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</si>
  <si>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</si>
  <si>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</si>
  <si>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</si>
  <si>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</si>
  <si>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</si>
  <si>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</si>
  <si>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</si>
  <si>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</si>
  <si>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</si>
  <si>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</si>
  <si>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</si>
  <si>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</si>
  <si>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</si>
  <si>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</si>
  <si>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</si>
  <si>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</si>
  <si>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</si>
  <si>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</si>
  <si>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</si>
  <si>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</si>
  <si>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</si>
  <si>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</si>
  <si>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</si>
  <si>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</si>
  <si>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</si>
  <si>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</si>
  <si>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</si>
  <si>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</si>
  <si>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</si>
  <si>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</si>
  <si>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</si>
  <si>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</si>
  <si>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</si>
  <si>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</si>
  <si>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</si>
  <si>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</si>
  <si>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</si>
  <si>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</si>
  <si>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</si>
  <si>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</si>
  <si>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</si>
  <si>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</si>
  <si>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</si>
  <si>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</si>
  <si>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</si>
  <si>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</si>
  <si>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</si>
  <si>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</si>
  <si>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</si>
  <si>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</si>
  <si>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</si>
  <si>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</si>
  <si>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</si>
  <si>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</si>
  <si>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</si>
  <si>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</si>
  <si>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</si>
  <si>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</si>
  <si>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</si>
  <si>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</si>
  <si>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</si>
  <si>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</si>
  <si>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</si>
  <si>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</si>
  <si>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</si>
  <si>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</si>
  <si>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</si>
  <si>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</si>
  <si>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</si>
  <si>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</si>
  <si>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</si>
  <si>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</si>
  <si>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</si>
  <si>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</si>
  <si>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</si>
  <si>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</si>
  <si>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</si>
  <si>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</si>
  <si>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</si>
  <si>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</si>
  <si>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</si>
  <si>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</si>
  <si>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</si>
  <si>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</si>
  <si>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</si>
  <si>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</si>
  <si>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</si>
  <si>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</si>
  <si>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</si>
  <si>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</si>
  <si>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</si>
  <si>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</si>
  <si>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</si>
  <si>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</si>
  <si>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</si>
  <si>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</si>
  <si>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</si>
  <si>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</si>
  <si>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</si>
  <si>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</si>
  <si>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</si>
  <si>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</si>
  <si>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</si>
  <si>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</si>
  <si>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</si>
  <si>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</si>
  <si>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</si>
  <si>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</si>
  <si>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</si>
  <si>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</si>
  <si>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</si>
  <si>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</si>
  <si>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</si>
  <si>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</si>
  <si>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</si>
  <si>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</si>
  <si>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</si>
  <si>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</si>
  <si>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</si>
  <si>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</si>
  <si>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</si>
  <si>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</si>
  <si>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</si>
  <si>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</si>
  <si>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</si>
  <si>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</si>
  <si>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</si>
  <si>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</si>
  <si>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</si>
  <si>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</si>
  <si>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</si>
  <si>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</si>
  <si>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</si>
  <si>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</si>
  <si>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</si>
  <si>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</si>
  <si>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</si>
  <si>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</si>
  <si>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</si>
  <si>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</si>
  <si>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</si>
  <si>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</si>
  <si>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</si>
  <si>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</si>
  <si>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</si>
  <si>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</si>
  <si>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</si>
  <si>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</si>
  <si>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</si>
  <si>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</si>
  <si>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</si>
  <si>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</si>
  <si>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</si>
  <si>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</si>
  <si>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</si>
  <si>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</si>
  <si>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</si>
  <si>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</si>
  <si>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</si>
  <si>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</si>
  <si>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</si>
  <si>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</si>
  <si>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</si>
  <si>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</si>
  <si>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</si>
  <si>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</si>
  <si>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</si>
  <si>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</si>
  <si>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</si>
  <si>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</si>
  <si>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</si>
  <si>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</si>
  <si>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</si>
  <si>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</si>
  <si>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</si>
  <si>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</si>
  <si>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</si>
  <si>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</si>
  <si>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</si>
  <si>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</si>
  <si>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</si>
  <si>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</si>
  <si>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</si>
  <si>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</si>
  <si>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</si>
  <si>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</si>
  <si>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</si>
  <si>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</si>
  <si>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</si>
  <si>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</si>
  <si>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</si>
  <si>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</si>
  <si>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</si>
  <si>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</si>
  <si>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</si>
  <si>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</si>
  <si>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</si>
  <si>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</si>
  <si>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</si>
  <si>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</si>
  <si>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</si>
  <si>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</si>
  <si>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</si>
  <si>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</si>
  <si>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</si>
  <si>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</si>
  <si>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</si>
  <si>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</si>
  <si>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</si>
  <si>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</si>
  <si>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</si>
  <si>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</si>
  <si>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</si>
  <si>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</si>
  <si>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</si>
  <si>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</si>
  <si>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</si>
  <si>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</si>
  <si>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</si>
  <si>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</si>
  <si>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</si>
  <si>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</si>
  <si>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</si>
  <si>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</si>
  <si>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</si>
  <si>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</si>
  <si>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</si>
  <si>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</si>
  <si>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</si>
  <si>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</si>
  <si>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</si>
  <si>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</si>
  <si>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</si>
  <si>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</si>
  <si>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</si>
  <si>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</si>
  <si>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</si>
  <si>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</si>
  <si>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</si>
  <si>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</si>
  <si>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</si>
  <si>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</si>
  <si>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</si>
  <si>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</si>
  <si>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</si>
  <si>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</si>
  <si>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</si>
  <si>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</si>
  <si>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</si>
  <si>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</si>
  <si>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</si>
  <si>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</si>
  <si>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</si>
  <si>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</si>
  <si>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</si>
  <si>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</si>
  <si>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</si>
  <si>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</si>
  <si>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</si>
  <si>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</si>
  <si>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</si>
  <si>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</si>
  <si>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</si>
  <si>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</si>
  <si>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</si>
  <si>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</si>
  <si>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</si>
  <si>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</si>
  <si>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</si>
  <si>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</si>
  <si>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</si>
  <si>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</si>
  <si>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</si>
  <si>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</si>
  <si>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</si>
  <si>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</si>
  <si>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</si>
  <si>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</si>
  <si>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</si>
  <si>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</si>
  <si>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</si>
  <si>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</si>
  <si>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</si>
  <si>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</si>
  <si>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</si>
  <si>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</si>
  <si>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</si>
  <si>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</si>
  <si>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</si>
  <si>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</si>
  <si>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</si>
  <si>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</si>
  <si>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</si>
  <si>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</si>
  <si>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</si>
  <si>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</si>
  <si>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</si>
  <si>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</si>
  <si>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</si>
  <si>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</si>
  <si>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</si>
  <si>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</si>
  <si>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</si>
  <si>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</si>
  <si>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</si>
  <si>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</si>
  <si>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</si>
  <si>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</si>
  <si>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</si>
  <si>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</si>
  <si>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</si>
  <si>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</si>
  <si>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</si>
  <si>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</si>
  <si>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</si>
  <si>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</si>
  <si>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</si>
  <si>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</si>
  <si>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</si>
  <si>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</si>
  <si>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</si>
  <si>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</si>
  <si>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</si>
  <si>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</si>
  <si>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</si>
  <si>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</si>
  <si>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</si>
  <si>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</si>
  <si>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</si>
  <si>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</si>
  <si>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</si>
  <si>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</si>
  <si>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</si>
  <si>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</si>
  <si>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</si>
  <si>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</si>
  <si>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</si>
  <si>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</si>
  <si>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</si>
  <si>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</si>
  <si>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</si>
  <si>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</si>
  <si>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</si>
  <si>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</si>
  <si>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</si>
  <si>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</si>
  <si>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</si>
  <si>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</si>
  <si>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</si>
  <si>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</si>
  <si>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</si>
  <si>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</si>
  <si>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</si>
  <si>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</si>
  <si>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</si>
  <si>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</si>
  <si>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</si>
  <si>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</si>
  <si>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</si>
  <si>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</si>
  <si>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</si>
  <si>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</si>
  <si>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</si>
  <si>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</si>
  <si>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</si>
  <si>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</si>
  <si>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</si>
  <si>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</si>
  <si>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</si>
  <si>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</si>
  <si>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</si>
  <si>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</si>
  <si>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</si>
  <si>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</si>
  <si>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</si>
  <si>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</si>
  <si>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</si>
  <si>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</si>
  <si>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</si>
  <si>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</si>
  <si>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</si>
  <si>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</si>
  <si>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</si>
  <si>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</si>
  <si>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</si>
  <si>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</si>
  <si>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</si>
  <si>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</si>
  <si>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</si>
  <si>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</si>
  <si>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</si>
  <si>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</si>
  <si>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</si>
  <si>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</si>
  <si>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</si>
  <si>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</si>
  <si>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</si>
  <si>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</si>
  <si>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</si>
  <si>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</si>
  <si>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</si>
  <si>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</si>
  <si>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</si>
  <si>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</si>
  <si>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</si>
  <si>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</si>
  <si>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</si>
  <si>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</si>
  <si>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</si>
  <si>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</si>
  <si>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</si>
  <si>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</si>
  <si>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</si>
  <si>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</si>
  <si>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</si>
  <si>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</si>
  <si>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</si>
  <si>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</si>
  <si>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</si>
  <si>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</si>
  <si>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</si>
  <si>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</si>
  <si>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</si>
  <si>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</si>
  <si>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</si>
  <si>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</si>
  <si>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</si>
  <si>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</si>
  <si>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</si>
  <si>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</si>
  <si>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</si>
  <si>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</si>
  <si>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</si>
  <si>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</si>
  <si>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</si>
  <si>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</si>
  <si>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</si>
  <si>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</si>
  <si>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</si>
  <si>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</si>
  <si>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</si>
  <si>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</si>
  <si>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</si>
  <si>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</si>
  <si>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</si>
  <si>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</si>
  <si>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</si>
  <si>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</si>
  <si>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</si>
  <si>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</si>
  <si>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</si>
  <si>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</si>
  <si>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</si>
  <si>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</si>
  <si>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</si>
  <si>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</si>
  <si>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</si>
  <si>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</si>
  <si>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</si>
  <si>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</si>
  <si>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</si>
  <si>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</si>
  <si>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</si>
  <si>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</si>
  <si>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</si>
  <si>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</si>
  <si>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</si>
  <si>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</si>
  <si>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</si>
  <si>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</si>
  <si>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</si>
  <si>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</si>
  <si>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</si>
  <si>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</si>
  <si>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</si>
  <si>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</si>
  <si>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</si>
  <si>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</si>
  <si>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</si>
  <si>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</si>
  <si>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</si>
  <si>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</si>
  <si>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</si>
  <si>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</si>
  <si>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</si>
  <si>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</si>
  <si>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</si>
  <si>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</si>
  <si>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</si>
  <si>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</si>
  <si>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</si>
  <si>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</si>
  <si>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</si>
  <si>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</si>
  <si>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</si>
  <si>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</si>
  <si>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</si>
  <si>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</si>
  <si>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</si>
  <si>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</si>
  <si>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</si>
  <si>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</si>
  <si>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</si>
  <si>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</si>
  <si>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</si>
  <si>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</si>
  <si>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</si>
  <si>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</si>
  <si>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</si>
  <si>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</si>
  <si>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</si>
  <si>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</si>
  <si>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</si>
  <si>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</si>
  <si>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</si>
  <si>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</si>
  <si>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</si>
  <si>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</si>
  <si>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</si>
  <si>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</si>
  <si>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</si>
  <si>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</si>
  <si>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</si>
  <si>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</si>
  <si>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</si>
  <si>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</si>
  <si>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</si>
  <si>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</si>
  <si>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</si>
  <si>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</si>
  <si>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</si>
  <si>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</si>
  <si>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</si>
  <si>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</si>
  <si>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</si>
  <si>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</si>
  <si>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</si>
  <si>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</si>
  <si>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</si>
  <si>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</si>
  <si>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</si>
  <si>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</si>
  <si>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</si>
  <si>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</si>
  <si>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</si>
  <si>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</si>
  <si>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</si>
  <si>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</si>
  <si>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</si>
  <si>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</si>
  <si>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</si>
  <si>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</si>
  <si>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</si>
  <si>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</si>
  <si>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</si>
  <si>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</si>
  <si>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</si>
  <si>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</si>
  <si>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</si>
  <si>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</si>
  <si>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</si>
  <si>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</si>
  <si>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</si>
  <si>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</si>
  <si>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</si>
  <si>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</si>
  <si>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</si>
  <si>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</si>
  <si>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</si>
  <si>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</si>
  <si>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</si>
  <si>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</si>
  <si>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</si>
  <si>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</si>
  <si>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</si>
  <si>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</si>
  <si>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</si>
  <si>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</si>
  <si>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</si>
  <si>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</si>
  <si>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</si>
  <si>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</si>
  <si>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</si>
  <si>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</si>
  <si>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</si>
  <si>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</si>
  <si>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</si>
  <si>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</si>
  <si>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</si>
  <si>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</si>
  <si>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</si>
  <si>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</si>
  <si>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</si>
  <si>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</si>
  <si>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</si>
  <si>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</si>
  <si>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</si>
  <si>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</si>
  <si>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</si>
  <si>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</si>
  <si>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</si>
  <si>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</si>
  <si>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</si>
  <si>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</si>
  <si>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</si>
  <si>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</si>
  <si>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</si>
  <si>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</si>
  <si>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</si>
  <si>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</si>
  <si>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</si>
  <si>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</si>
  <si>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</si>
  <si>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</si>
  <si>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</si>
  <si>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</si>
  <si>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</si>
  <si>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</si>
  <si>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</si>
  <si>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</si>
  <si>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</si>
  <si>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</si>
  <si>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</si>
  <si>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</si>
  <si>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</si>
  <si>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</si>
  <si>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</si>
  <si>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</si>
  <si>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</si>
  <si>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</si>
  <si>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</si>
  <si>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</si>
  <si>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</si>
  <si>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</si>
  <si>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</si>
  <si>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</si>
  <si>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</si>
  <si>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</si>
  <si>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</si>
  <si>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</si>
  <si>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</si>
  <si>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</si>
  <si>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</si>
  <si>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</si>
  <si>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</si>
  <si>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</si>
  <si>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</si>
  <si>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</si>
  <si>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</si>
  <si>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</si>
  <si>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</si>
  <si>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</si>
  <si>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</si>
  <si>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</si>
  <si>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</si>
  <si>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</si>
  <si>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</si>
  <si>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</si>
  <si>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</si>
  <si>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</si>
  <si>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</si>
  <si>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</si>
  <si>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</si>
  <si>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</si>
  <si>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</si>
  <si>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</si>
  <si>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</si>
  <si>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</si>
  <si>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</si>
  <si>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</si>
  <si>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</si>
  <si>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</si>
  <si>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</si>
  <si>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</si>
  <si>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</si>
  <si>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</si>
  <si>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</si>
  <si>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</si>
  <si>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</si>
  <si>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</si>
  <si>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</si>
  <si>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</si>
  <si>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</si>
  <si>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</si>
  <si>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</si>
  <si>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</si>
  <si>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</si>
  <si>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</si>
  <si>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</si>
  <si>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</si>
  <si>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</si>
  <si>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</si>
  <si>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</si>
  <si>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</si>
  <si>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</si>
  <si>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</si>
  <si>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</si>
  <si>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</si>
  <si>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</si>
  <si>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</si>
  <si>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</si>
  <si>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</si>
  <si>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</si>
  <si>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</si>
  <si>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</si>
  <si>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</si>
  <si>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</si>
  <si>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</si>
  <si>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</si>
  <si>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</si>
  <si>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</si>
  <si>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</si>
  <si>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</si>
  <si>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</si>
  <si>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</si>
  <si>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</si>
  <si>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</si>
  <si>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</si>
  <si>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</si>
  <si>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</si>
  <si>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</si>
  <si>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</si>
  <si>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</si>
  <si>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</si>
  <si>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</si>
  <si>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</si>
  <si>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</si>
  <si>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</si>
  <si>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</si>
  <si>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</si>
  <si>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</si>
  <si>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</si>
  <si>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</si>
  <si>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</si>
  <si>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</si>
  <si>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</si>
  <si>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</si>
  <si>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</si>
  <si>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</si>
  <si>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</si>
  <si>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</si>
  <si>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</si>
  <si>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</si>
  <si>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</si>
  <si>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</si>
  <si>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</si>
  <si>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</si>
  <si>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</si>
  <si>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</si>
  <si>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</si>
  <si>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</si>
  <si>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</si>
  <si>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</si>
  <si>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</si>
  <si>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</si>
  <si>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</si>
  <si>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</si>
  <si>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</si>
  <si>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</si>
  <si>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</si>
  <si>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</si>
  <si>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</si>
  <si>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</si>
  <si>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</si>
  <si>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</si>
  <si>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</si>
  <si>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</si>
  <si>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</si>
  <si>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</si>
  <si>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</si>
  <si>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</si>
  <si>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</si>
  <si>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</si>
  <si>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</si>
  <si>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</si>
  <si>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</si>
  <si>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</si>
  <si>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</si>
  <si>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</si>
  <si>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</si>
  <si>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</si>
  <si>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</si>
  <si>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</si>
  <si>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</si>
  <si>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</si>
  <si>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</si>
  <si>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</si>
  <si>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</si>
  <si>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</si>
  <si>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</si>
  <si>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</si>
  <si>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</si>
  <si>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</si>
  <si>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</si>
  <si>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</si>
  <si>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</si>
  <si>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</si>
  <si>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</si>
  <si>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</si>
  <si>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</si>
  <si>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</si>
  <si>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</si>
  <si>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</si>
  <si>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</si>
  <si>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</si>
  <si>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</si>
  <si>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</si>
  <si>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</si>
  <si>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</si>
  <si>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</si>
  <si>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</si>
  <si>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</si>
  <si>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</si>
  <si>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</si>
  <si>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</si>
  <si>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</si>
  <si>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</si>
  <si>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</si>
  <si>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</si>
  <si>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</si>
  <si>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</si>
  <si>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</si>
  <si>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</si>
  <si>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</si>
  <si>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</si>
  <si>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</si>
  <si>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</si>
  <si>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</si>
  <si>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</si>
  <si>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</si>
  <si>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</si>
  <si>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</si>
  <si>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</si>
  <si>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</si>
  <si>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</si>
  <si>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</si>
  <si>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</si>
  <si>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</si>
  <si>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</si>
  <si>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</si>
  <si>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</si>
  <si>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</si>
  <si>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</si>
  <si>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</si>
  <si>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</si>
  <si>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</si>
  <si>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</si>
  <si>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</si>
  <si>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</si>
  <si>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</si>
  <si>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</si>
  <si>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</si>
  <si>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</si>
  <si>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</si>
  <si>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</si>
  <si>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</si>
  <si>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</si>
  <si>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</si>
  <si>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</si>
  <si>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</si>
  <si>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</si>
  <si>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</si>
  <si>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</si>
  <si>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</si>
  <si>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</si>
  <si>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</si>
  <si>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</si>
  <si>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</si>
  <si>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</si>
  <si>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</si>
  <si>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</si>
  <si>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</si>
  <si>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</si>
  <si>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</si>
  <si>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</si>
  <si>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</si>
  <si>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</si>
  <si>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</si>
  <si>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</si>
  <si>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</si>
  <si>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</si>
  <si>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</si>
  <si>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</si>
  <si>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</si>
  <si>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</si>
  <si>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</si>
  <si>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</si>
  <si>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</si>
  <si>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</si>
  <si>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</si>
  <si>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</si>
  <si>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</si>
  <si>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</si>
  <si>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</si>
  <si>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</si>
  <si>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</si>
  <si>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</si>
  <si>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</si>
  <si>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</si>
  <si>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</si>
  <si>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</si>
  <si>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</si>
  <si>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</si>
  <si>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</si>
  <si>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</si>
  <si>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</si>
  <si>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</si>
  <si>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</si>
  <si>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</si>
  <si>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</si>
  <si>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</si>
  <si>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</si>
  <si>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</si>
  <si>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</si>
  <si>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</si>
  <si>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</si>
  <si>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</si>
  <si>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</si>
  <si>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</si>
  <si>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</si>
  <si>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</si>
  <si>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</si>
  <si>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</si>
  <si>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</si>
  <si>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</si>
  <si>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</si>
  <si>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</si>
  <si>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</si>
  <si>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</si>
  <si>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</si>
  <si>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</si>
  <si>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</si>
  <si>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</si>
  <si>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</si>
  <si>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</si>
  <si>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</si>
  <si>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</si>
  <si>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</si>
  <si>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</si>
  <si>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</si>
  <si>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</si>
  <si>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</si>
  <si>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</si>
  <si>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</si>
  <si>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</si>
  <si>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</si>
  <si>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</si>
  <si>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</si>
  <si>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</si>
  <si>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</si>
  <si>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</si>
  <si>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</si>
  <si>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</si>
  <si>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</si>
  <si>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</si>
  <si>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</si>
  <si>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</si>
  <si>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</si>
  <si>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</si>
  <si>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</si>
  <si>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</si>
  <si>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</si>
  <si>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</si>
  <si>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</si>
  <si>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</si>
  <si>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</si>
  <si>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</si>
  <si>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</si>
  <si>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</si>
  <si>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</si>
  <si>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</si>
  <si>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</si>
  <si>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</si>
  <si>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</si>
  <si>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</si>
  <si>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</si>
  <si>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</si>
  <si>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</si>
  <si>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</si>
  <si>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</si>
  <si>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</si>
  <si>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</si>
  <si>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</si>
  <si>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</si>
  <si>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</si>
  <si>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</si>
  <si>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</si>
  <si>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</si>
  <si>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</si>
  <si>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</si>
  <si>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</si>
  <si>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</si>
  <si>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</si>
  <si>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</si>
  <si>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</si>
  <si>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</si>
  <si>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</si>
  <si>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</si>
  <si>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</si>
  <si>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</si>
  <si>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</si>
  <si>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</si>
  <si>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</si>
  <si>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</si>
  <si>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</si>
  <si>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</si>
  <si>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</si>
  <si>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</si>
  <si>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</si>
  <si>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</si>
  <si>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</si>
  <si>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</si>
  <si>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</si>
  <si>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</si>
  <si>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</si>
  <si>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</si>
  <si>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</si>
  <si>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</si>
  <si>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</si>
  <si>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</si>
  <si>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</si>
  <si>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</si>
  <si>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</si>
  <si>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</si>
  <si>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</si>
  <si>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</si>
  <si>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</si>
  <si>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</si>
  <si>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</si>
  <si>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</si>
  <si>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</si>
  <si>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</si>
  <si>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</si>
  <si>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</si>
  <si>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</si>
  <si>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</si>
  <si>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</si>
  <si>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</si>
  <si>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</si>
  <si>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</si>
  <si>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</si>
  <si>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</si>
  <si>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</si>
  <si>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</si>
  <si>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</si>
  <si>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</si>
  <si>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</si>
  <si>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</si>
  <si>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</si>
  <si>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</si>
  <si>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</si>
  <si>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</si>
  <si>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</si>
  <si>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</si>
  <si>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</si>
  <si>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</si>
  <si>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</si>
  <si>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</si>
  <si>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</si>
  <si>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</si>
  <si>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</si>
  <si>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</si>
  <si>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</si>
  <si>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</si>
  <si>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</si>
  <si>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</si>
  <si>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</si>
  <si>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</si>
  <si>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</si>
  <si>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</si>
  <si>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</si>
  <si>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</si>
  <si>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</si>
  <si>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</si>
  <si>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</si>
  <si>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</si>
  <si>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</si>
  <si>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</si>
  <si>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</si>
  <si>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</si>
  <si>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</si>
  <si>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</si>
  <si>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</si>
  <si>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</si>
  <si>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</si>
  <si>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</si>
  <si>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</si>
  <si>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</si>
  <si>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</si>
  <si>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</si>
  <si>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</si>
  <si>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</si>
  <si>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</si>
  <si>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</si>
  <si>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</si>
  <si>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</si>
  <si>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</si>
  <si>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</si>
  <si>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</si>
  <si>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</si>
  <si>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</si>
  <si>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</si>
  <si>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</si>
  <si>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</si>
  <si>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</si>
  <si>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</si>
  <si>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</si>
  <si>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</si>
  <si>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</si>
  <si>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</si>
  <si>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</si>
  <si>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</si>
  <si>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</si>
  <si>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</si>
  <si>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</si>
  <si>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</si>
  <si>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</si>
  <si>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</si>
  <si>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</si>
  <si>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</si>
  <si>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</si>
  <si>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</si>
  <si>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</si>
  <si>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</si>
  <si>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</si>
  <si>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</si>
  <si>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</si>
  <si>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</si>
  <si>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</si>
  <si>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</si>
  <si>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</si>
  <si>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</si>
  <si>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</si>
  <si>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</si>
  <si>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</si>
  <si>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</si>
  <si>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</si>
  <si>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</si>
  <si>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</si>
  <si>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</si>
  <si>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</si>
  <si>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</si>
  <si>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</si>
  <si>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</si>
  <si>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</si>
  <si>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</si>
  <si>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</si>
  <si>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</si>
  <si>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</si>
  <si>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</si>
  <si>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</si>
  <si>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</si>
  <si>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</si>
  <si>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</si>
  <si>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</si>
  <si>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</si>
  <si>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</si>
  <si>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</si>
  <si>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</si>
  <si>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</si>
  <si>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</si>
  <si>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</si>
  <si>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</si>
  <si>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</si>
  <si>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</si>
  <si>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</si>
  <si>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</si>
  <si>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</si>
  <si>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</si>
  <si>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</si>
  <si>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</si>
  <si>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</si>
  <si>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</si>
  <si>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</si>
  <si>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</si>
  <si>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</si>
  <si>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</si>
  <si>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</si>
  <si>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</si>
  <si>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</si>
  <si>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</si>
  <si>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</si>
  <si>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</si>
  <si>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</si>
  <si>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</si>
  <si>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</si>
  <si>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</si>
  <si>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</si>
  <si>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</si>
  <si>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</si>
  <si>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</si>
  <si>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</si>
  <si>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</si>
  <si>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</si>
  <si>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</si>
  <si>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</si>
  <si>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</si>
  <si>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</si>
  <si>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</si>
  <si>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</si>
  <si>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</si>
  <si>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</si>
  <si>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</si>
  <si>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</si>
  <si>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</si>
  <si>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</si>
  <si>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</si>
  <si>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</si>
  <si>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</si>
  <si>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</si>
  <si>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</si>
  <si>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</si>
  <si>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</si>
  <si>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</si>
  <si>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</si>
  <si>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</si>
  <si>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</si>
  <si>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</si>
  <si>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</si>
  <si>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</si>
  <si>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</si>
  <si>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</si>
  <si>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</si>
  <si>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</si>
  <si>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</si>
  <si>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</si>
  <si>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</si>
  <si>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</si>
  <si>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</si>
  <si>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</si>
  <si>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</si>
  <si>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</si>
  <si>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</si>
  <si>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</si>
  <si>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</si>
  <si>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</si>
  <si>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</si>
  <si>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</si>
  <si>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</si>
  <si>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</si>
  <si>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</si>
  <si>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</si>
  <si>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</si>
  <si>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</si>
  <si>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</si>
  <si>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</si>
  <si>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</si>
  <si>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</si>
  <si>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</si>
  <si>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</si>
  <si>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</si>
  <si>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</si>
  <si>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</si>
  <si>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</si>
  <si>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</si>
  <si>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</si>
  <si>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</si>
  <si>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</si>
  <si>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</si>
  <si>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</si>
  <si>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</si>
  <si>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</si>
  <si>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</si>
  <si>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</si>
  <si>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</si>
  <si>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</si>
  <si>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</si>
  <si>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</si>
  <si>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</si>
  <si>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</si>
  <si>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</si>
  <si>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</si>
  <si>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</si>
  <si>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</si>
  <si>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</si>
  <si>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</si>
  <si>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</si>
  <si>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</si>
  <si>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</si>
  <si>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</si>
  <si>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</si>
  <si>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</si>
  <si>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</si>
  <si>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</si>
  <si>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</si>
  <si>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</si>
  <si>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</si>
  <si>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</si>
  <si>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</si>
  <si>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</si>
  <si>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</si>
  <si>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</si>
  <si>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</si>
  <si>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</si>
  <si>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</si>
  <si>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</si>
  <si>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</si>
  <si>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</si>
  <si>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</si>
  <si>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</si>
  <si>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</si>
  <si>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</si>
  <si>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</si>
  <si>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</si>
  <si>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</si>
  <si>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</si>
  <si>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</si>
  <si>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</si>
  <si>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</si>
  <si>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</si>
  <si>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</si>
  <si>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</si>
  <si>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</si>
  <si>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</si>
  <si>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</si>
  <si>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</si>
  <si>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</si>
  <si>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</si>
  <si>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</si>
  <si>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</si>
  <si>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</si>
  <si>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</si>
  <si>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</si>
  <si>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</si>
  <si>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</si>
  <si>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</si>
  <si>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</si>
  <si>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</si>
  <si>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</si>
  <si>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</si>
  <si>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</si>
  <si>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</si>
  <si>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</si>
  <si>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</si>
  <si>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</si>
  <si>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</si>
  <si>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</si>
  <si>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</si>
  <si>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</si>
  <si>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</si>
  <si>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</si>
  <si>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</si>
  <si>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</si>
  <si>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</si>
  <si>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</si>
  <si>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</si>
  <si>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</si>
  <si>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</si>
  <si>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</si>
  <si>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</si>
  <si>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</si>
  <si>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</si>
  <si>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</si>
  <si>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</si>
  <si>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</si>
  <si>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</si>
  <si>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</si>
  <si>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</si>
  <si>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</si>
  <si>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</si>
  <si>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</si>
  <si>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</si>
  <si>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</si>
  <si>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</si>
  <si>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</si>
  <si>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</si>
  <si>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</si>
  <si>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</si>
  <si>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</si>
  <si>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</si>
  <si>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</si>
  <si>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</si>
  <si>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</si>
  <si>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</si>
  <si>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</si>
  <si>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</si>
  <si>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</si>
  <si>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</si>
  <si>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</si>
  <si>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</si>
  <si>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</si>
  <si>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</si>
  <si>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</si>
  <si>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</si>
  <si>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</si>
  <si>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</si>
  <si>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</si>
  <si>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</si>
  <si>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</si>
  <si>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</si>
  <si>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</si>
  <si>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</si>
  <si>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</si>
  <si>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</si>
  <si>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</si>
  <si>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</si>
  <si>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</si>
  <si>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</si>
  <si>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</si>
  <si>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</si>
  <si>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</si>
  <si>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</si>
  <si>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</si>
  <si>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</si>
  <si>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</si>
  <si>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</si>
  <si>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</si>
  <si>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</si>
  <si>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</si>
  <si>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</si>
  <si>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</si>
  <si>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</si>
  <si>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</si>
  <si>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</si>
  <si>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</si>
  <si>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</si>
  <si>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</si>
  <si>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</si>
  <si>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</si>
  <si>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</si>
  <si>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</si>
  <si>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</si>
  <si>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</si>
  <si>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</si>
  <si>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</si>
  <si>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</si>
  <si>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</si>
  <si>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</si>
  <si>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</si>
  <si>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</si>
  <si>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</si>
  <si>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</si>
  <si>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</si>
  <si>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</si>
  <si>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</si>
  <si>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</si>
  <si>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</si>
  <si>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</si>
  <si>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</si>
  <si>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</si>
  <si>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</si>
  <si>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</si>
  <si>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</si>
  <si>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</si>
  <si>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</si>
  <si>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</si>
  <si>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</si>
  <si>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</si>
  <si>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</si>
  <si>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</si>
  <si>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</si>
  <si>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</si>
  <si>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</si>
  <si>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</si>
  <si>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</si>
  <si>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</si>
  <si>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</si>
  <si>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</si>
  <si>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</si>
  <si>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</si>
  <si>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</si>
  <si>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</si>
  <si>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</si>
  <si>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</si>
  <si>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</si>
  <si>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</si>
  <si>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</si>
  <si>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</si>
  <si>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</si>
  <si>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</si>
  <si>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</si>
  <si>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</si>
  <si>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</si>
  <si>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</si>
  <si>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</si>
  <si>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</si>
  <si>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</si>
  <si>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</si>
  <si>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</si>
  <si>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</si>
  <si>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</si>
  <si>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</si>
  <si>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</si>
  <si>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</si>
  <si>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</si>
  <si>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</si>
  <si>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</si>
  <si>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</si>
  <si>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</si>
  <si>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</si>
  <si>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</si>
  <si>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</si>
  <si>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</si>
  <si>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</si>
  <si>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</si>
  <si>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</si>
  <si>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</si>
  <si>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</si>
  <si>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</si>
  <si>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</si>
  <si>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</si>
  <si>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</si>
  <si>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</si>
  <si>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</si>
  <si>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</si>
  <si>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</si>
  <si>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</si>
  <si>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</si>
  <si>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</si>
  <si>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</si>
  <si>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</si>
  <si>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</si>
  <si>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</si>
  <si>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</si>
  <si>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</si>
  <si>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</si>
  <si>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</si>
  <si>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</si>
  <si>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</si>
  <si>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</si>
  <si>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</si>
  <si>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</si>
  <si>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</si>
  <si>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</si>
  <si>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</si>
  <si>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</si>
  <si>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</si>
  <si>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</si>
  <si>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</si>
  <si>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</si>
  <si>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</si>
  <si>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</si>
  <si>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</si>
  <si>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</si>
  <si>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</si>
  <si>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</si>
  <si>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</si>
  <si>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</si>
  <si>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</si>
  <si>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</si>
  <si>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</si>
  <si>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</si>
  <si>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</si>
  <si>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</si>
  <si>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</si>
  <si>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</si>
  <si>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</si>
  <si>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</si>
  <si>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</si>
  <si>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</si>
  <si>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</si>
  <si>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</si>
  <si>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</si>
  <si>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</si>
  <si>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</si>
  <si>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</si>
  <si>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</si>
  <si>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</si>
  <si>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</si>
  <si>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</si>
  <si>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</si>
  <si>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</si>
  <si>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</si>
  <si>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</si>
  <si>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</si>
  <si>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</si>
  <si>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</si>
  <si>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</si>
  <si>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</si>
  <si>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</si>
  <si>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</si>
  <si>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</si>
  <si>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</si>
  <si>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</si>
  <si>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</si>
  <si>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</si>
  <si>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</si>
  <si>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</si>
  <si>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</si>
  <si>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</si>
  <si>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</si>
  <si>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</si>
  <si>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</si>
  <si>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</si>
  <si>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</si>
  <si>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</si>
  <si>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</si>
  <si>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</si>
  <si>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</si>
  <si>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</si>
  <si>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</si>
  <si>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</si>
  <si>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</si>
  <si>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</si>
  <si>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</si>
  <si>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</si>
  <si>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</si>
  <si>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</si>
  <si>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</si>
  <si>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</si>
  <si>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</si>
  <si>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</si>
  <si>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</si>
  <si>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</si>
  <si>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</si>
  <si>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</si>
  <si>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</si>
  <si>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</si>
  <si>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</si>
  <si>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</si>
  <si>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</si>
  <si>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</si>
  <si>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</si>
  <si>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</si>
  <si>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</si>
  <si>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</si>
  <si>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</si>
  <si>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</si>
  <si>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</si>
  <si>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</si>
  <si>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</si>
  <si>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</si>
  <si>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</si>
  <si>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</si>
  <si>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</si>
  <si>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</si>
  <si>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</si>
  <si>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</si>
  <si>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</si>
  <si>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</si>
  <si>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</si>
  <si>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</si>
  <si>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</si>
  <si>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</si>
  <si>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</si>
  <si>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</si>
  <si>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</si>
  <si>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</si>
  <si>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</si>
  <si>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</si>
  <si>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</si>
  <si>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</si>
  <si>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</si>
  <si>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</si>
  <si>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</si>
  <si>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</si>
  <si>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</si>
  <si>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</si>
  <si>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</si>
  <si>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</si>
  <si>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</si>
  <si>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</si>
  <si>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</si>
  <si>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</si>
  <si>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</si>
  <si>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</si>
  <si>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</si>
  <si>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</si>
  <si>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</si>
  <si>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</si>
  <si>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</si>
  <si>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</si>
  <si>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</si>
  <si>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</si>
  <si>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</si>
  <si>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</si>
  <si>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</si>
  <si>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</si>
  <si>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</si>
  <si>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</si>
  <si>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</si>
  <si>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</si>
  <si>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</si>
  <si>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</si>
  <si>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</si>
  <si>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</si>
  <si>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</si>
  <si>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</si>
  <si>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</si>
  <si>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</si>
  <si>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</si>
  <si>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</si>
  <si>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</si>
  <si>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</si>
  <si>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</si>
  <si>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</si>
  <si>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</si>
  <si>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</si>
  <si>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</si>
  <si>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</si>
  <si>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</si>
  <si>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</si>
  <si>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</si>
  <si>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</si>
  <si>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</si>
  <si>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</si>
  <si>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</si>
  <si>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</si>
  <si>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</si>
  <si>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</si>
  <si>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</si>
  <si>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</si>
  <si>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</si>
  <si>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</si>
  <si>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</si>
  <si>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</si>
  <si>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</si>
  <si>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</si>
  <si>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</si>
  <si>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</si>
  <si>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</si>
  <si>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</si>
  <si>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</si>
  <si>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</si>
  <si>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</si>
  <si>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</si>
  <si>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</si>
  <si>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</si>
  <si>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</si>
  <si>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</si>
  <si>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</si>
  <si>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</si>
  <si>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</si>
  <si>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</si>
  <si>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</si>
  <si>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</si>
  <si>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</si>
  <si>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</si>
  <si>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</si>
  <si>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</si>
  <si>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</si>
  <si>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</si>
  <si>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</si>
  <si>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</si>
  <si>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</si>
  <si>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</si>
  <si>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</si>
  <si>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</si>
  <si>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</si>
  <si>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</si>
  <si>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</si>
  <si>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</si>
  <si>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</si>
  <si>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</si>
  <si>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</si>
  <si>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</si>
  <si>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</si>
  <si>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</si>
  <si>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</si>
  <si>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</si>
  <si>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</si>
  <si>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</si>
  <si>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</si>
  <si>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</si>
  <si>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</si>
  <si>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</si>
  <si>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</si>
  <si>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</si>
  <si>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</si>
  <si>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</si>
  <si>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</si>
  <si>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</si>
  <si>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</si>
  <si>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</si>
  <si>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</si>
  <si>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</si>
  <si>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</si>
  <si>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</si>
  <si>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</si>
  <si>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</si>
  <si>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</si>
  <si>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</si>
  <si>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</si>
  <si>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</si>
  <si>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</si>
  <si>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</si>
  <si>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</si>
  <si>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</si>
  <si>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</si>
  <si>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</si>
  <si>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</si>
  <si>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</si>
  <si>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</si>
  <si>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</si>
  <si>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</si>
  <si>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</si>
  <si>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</si>
  <si>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</si>
  <si>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</si>
  <si>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</si>
  <si>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</si>
  <si>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</si>
  <si>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</si>
  <si>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</si>
  <si>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</si>
  <si>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</si>
  <si>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</si>
  <si>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</si>
  <si>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</si>
  <si>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</si>
  <si>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</si>
  <si>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</si>
  <si>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</si>
  <si>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</si>
  <si>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</si>
  <si>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</si>
  <si>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</si>
  <si>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</si>
  <si>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</si>
  <si>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</si>
  <si>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</si>
  <si>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</si>
  <si>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</si>
  <si>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</si>
  <si>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</si>
  <si>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</si>
  <si>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</si>
  <si>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</si>
  <si>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</si>
  <si>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</si>
  <si>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</si>
  <si>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</si>
  <si>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</si>
  <si>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</si>
  <si>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</si>
  <si>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</si>
  <si>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</si>
  <si>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</si>
  <si>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</si>
  <si>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</si>
  <si>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</si>
  <si>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</si>
  <si>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</si>
  <si>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</si>
  <si>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</si>
  <si>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</si>
  <si>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</si>
  <si>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</si>
  <si>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</si>
  <si>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</si>
  <si>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</si>
  <si>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</si>
  <si>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</si>
  <si>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</si>
  <si>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</si>
  <si>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</si>
  <si>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</si>
  <si>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</si>
  <si>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</si>
  <si>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</si>
  <si>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</si>
  <si>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</si>
  <si>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</si>
  <si>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</si>
  <si>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</si>
  <si>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</si>
  <si>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</si>
  <si>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</si>
  <si>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</si>
  <si>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</si>
  <si>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</si>
  <si>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</si>
  <si>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</si>
  <si>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</si>
  <si>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</si>
  <si>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</si>
  <si>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</si>
  <si>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</si>
  <si>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</si>
  <si>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</si>
  <si>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</si>
  <si>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</si>
  <si>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</si>
  <si>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</si>
  <si>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</si>
  <si>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</si>
  <si>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</si>
  <si>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</si>
  <si>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</si>
  <si>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</si>
  <si>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</si>
  <si>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</si>
  <si>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</si>
  <si>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</si>
  <si>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</si>
  <si>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</si>
  <si>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</si>
  <si>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</si>
  <si>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</si>
  <si>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</si>
  <si>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</si>
  <si>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</si>
  <si>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</si>
  <si>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</si>
  <si>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</si>
  <si>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</si>
  <si>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</si>
  <si>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</si>
  <si>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</si>
  <si>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</si>
  <si>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</si>
  <si>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</si>
  <si>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</si>
  <si>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</si>
  <si>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</si>
  <si>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</si>
  <si>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</si>
  <si>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</si>
  <si>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</si>
  <si>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</si>
  <si>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</si>
  <si>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</si>
  <si>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</si>
  <si>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</si>
  <si>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</si>
  <si>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</si>
  <si>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</si>
  <si>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</si>
  <si>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</si>
  <si>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</si>
  <si>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</si>
  <si>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</si>
  <si>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</si>
  <si>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</si>
  <si>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</si>
  <si>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</si>
  <si>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</si>
  <si>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</si>
  <si>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</si>
  <si>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</si>
  <si>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</si>
  <si>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</si>
  <si>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</si>
  <si>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</si>
  <si>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</si>
  <si>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</si>
  <si>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</si>
  <si>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</si>
  <si>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</si>
  <si>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</si>
  <si>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</si>
  <si>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</si>
  <si>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</si>
  <si>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</si>
  <si>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</si>
  <si>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</si>
  <si>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</si>
  <si>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</si>
  <si>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</si>
  <si>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</si>
  <si>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</si>
  <si>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</si>
  <si>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</si>
  <si>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</si>
  <si>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</si>
  <si>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</si>
  <si>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</si>
  <si>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</si>
  <si>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</si>
  <si>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</si>
  <si>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</si>
  <si>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</si>
  <si>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</si>
  <si>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</si>
  <si>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</si>
  <si>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</si>
  <si>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</si>
  <si>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</si>
  <si>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</si>
  <si>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</si>
  <si>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</si>
  <si>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</si>
  <si>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</si>
  <si>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</si>
  <si>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</si>
  <si>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</si>
  <si>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</si>
  <si>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</si>
  <si>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</si>
  <si>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</si>
  <si>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</si>
  <si>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</si>
  <si>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</si>
  <si>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</si>
  <si>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</si>
  <si>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</si>
  <si>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</si>
  <si>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</si>
  <si>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</si>
  <si>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</si>
  <si>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</si>
  <si>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</si>
  <si>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</si>
  <si>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</si>
  <si>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</si>
  <si>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</si>
  <si>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</si>
  <si>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</si>
  <si>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</si>
  <si>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</si>
  <si>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</si>
  <si>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</si>
  <si>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</si>
  <si>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</si>
  <si>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</si>
  <si>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</si>
  <si>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</si>
  <si>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</si>
  <si>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</si>
  <si>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</si>
  <si>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</si>
  <si>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</si>
  <si>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</si>
  <si>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</si>
  <si>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</si>
  <si>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</si>
  <si>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</si>
  <si>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</si>
  <si>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</si>
  <si>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</si>
  <si>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</si>
  <si>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</si>
  <si>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</si>
  <si>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</si>
  <si>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</si>
  <si>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</si>
  <si>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</si>
  <si>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</si>
  <si>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</si>
  <si>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</si>
  <si>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</si>
  <si>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</si>
  <si>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</si>
  <si>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</si>
  <si>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</si>
  <si>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</si>
  <si>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</si>
  <si>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</si>
  <si>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</si>
  <si>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</si>
  <si>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</si>
  <si>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</si>
  <si>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</si>
  <si>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</si>
  <si>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</si>
  <si>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</si>
  <si>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</si>
  <si>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</si>
  <si>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</si>
  <si>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</si>
  <si>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</si>
  <si>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</si>
  <si>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</si>
  <si>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</si>
  <si>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</si>
  <si>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</si>
  <si>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</si>
  <si>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</si>
  <si>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</si>
  <si>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</si>
  <si>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</si>
  <si>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</si>
  <si>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</si>
  <si>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</si>
  <si>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</si>
  <si>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</si>
  <si>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</si>
  <si>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</si>
  <si>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</si>
  <si>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</si>
  <si>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</si>
  <si>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</si>
  <si>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</si>
  <si>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</si>
  <si>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</si>
  <si>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</si>
  <si>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</si>
  <si>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</si>
  <si>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</si>
  <si>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</si>
  <si>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</si>
  <si>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</si>
  <si>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</si>
  <si>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</si>
  <si>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</si>
  <si>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</si>
  <si>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</si>
  <si>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</si>
  <si>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</si>
  <si>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</si>
  <si>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</si>
  <si>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</si>
  <si>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</si>
  <si>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</si>
  <si>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</si>
  <si>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</si>
  <si>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</si>
  <si>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</si>
  <si>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</si>
  <si>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</si>
  <si>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</si>
  <si>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</si>
  <si>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</si>
  <si>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</si>
  <si>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</si>
  <si>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</si>
  <si>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</si>
  <si>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</si>
  <si>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</si>
  <si>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</si>
  <si>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</si>
  <si>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</si>
  <si>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</si>
  <si>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</si>
  <si>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</si>
  <si>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</si>
  <si>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</si>
  <si>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</si>
  <si>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</si>
  <si>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</si>
  <si>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</si>
  <si>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</si>
  <si>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</si>
  <si>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</si>
  <si>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</si>
  <si>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</si>
  <si>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</si>
  <si>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</si>
  <si>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</si>
  <si>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</si>
  <si>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</si>
  <si>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</si>
  <si>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</si>
  <si>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</si>
  <si>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</si>
  <si>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</si>
  <si>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</si>
  <si>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</si>
  <si>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</si>
  <si>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</si>
  <si>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</si>
  <si>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</si>
  <si>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</si>
  <si>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</si>
  <si>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</si>
  <si>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</si>
  <si>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</si>
  <si>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</si>
  <si>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</si>
  <si>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</si>
  <si>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</si>
  <si>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</si>
  <si>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</si>
  <si>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</si>
  <si>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</si>
  <si>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</si>
  <si>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</si>
  <si>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</si>
  <si>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</si>
  <si>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</si>
  <si>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</si>
  <si>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</si>
  <si>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</si>
  <si>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</si>
  <si>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</si>
  <si>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</si>
  <si>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</si>
  <si>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</si>
  <si>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</si>
  <si>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</si>
  <si>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</si>
  <si>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</si>
  <si>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</si>
  <si>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</si>
  <si>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</si>
  <si>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</si>
  <si>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</si>
  <si>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</si>
  <si>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</si>
  <si>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</si>
  <si>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</si>
  <si>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</si>
  <si>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</si>
  <si>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</si>
  <si>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</si>
  <si>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</si>
  <si>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</si>
  <si>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</si>
  <si>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</si>
  <si>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</si>
  <si>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</si>
  <si>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</si>
  <si>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</si>
  <si>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</si>
  <si>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</si>
  <si>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</si>
  <si>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</si>
  <si>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</si>
  <si>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</si>
  <si>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</si>
  <si>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</si>
  <si>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</si>
  <si>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</si>
  <si>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</si>
  <si>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</si>
  <si>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</si>
  <si>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</si>
  <si>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</si>
  <si>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</si>
  <si>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</si>
  <si>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</si>
  <si>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</si>
  <si>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</si>
  <si>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</si>
  <si>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</si>
  <si>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</si>
  <si>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</si>
  <si>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</si>
  <si>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</si>
  <si>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</si>
  <si>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</si>
  <si>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</si>
  <si>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</si>
  <si>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</si>
  <si>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</si>
  <si>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</si>
  <si>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</si>
  <si>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</si>
  <si>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</si>
  <si>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</si>
  <si>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</si>
  <si>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</si>
  <si>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</si>
  <si>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</si>
  <si>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</si>
  <si>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</si>
  <si>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</si>
  <si>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</si>
  <si>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</si>
  <si>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</si>
  <si>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</si>
  <si>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</si>
  <si>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</si>
  <si>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</si>
  <si>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</si>
  <si>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</si>
  <si>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</si>
  <si>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</si>
  <si>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</si>
  <si>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</si>
  <si>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</si>
  <si>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</si>
  <si>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</si>
  <si>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</si>
  <si>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</si>
  <si>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</si>
  <si>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</si>
  <si>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</si>
  <si>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</si>
  <si>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</si>
  <si>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</si>
  <si>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</si>
  <si>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</si>
  <si>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</si>
  <si>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</si>
  <si>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</si>
  <si>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</si>
  <si>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</si>
  <si>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</si>
  <si>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</si>
  <si>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</si>
  <si>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</si>
  <si>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</si>
  <si>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</si>
  <si>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</si>
  <si>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</si>
  <si>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</si>
  <si>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</si>
  <si>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</si>
  <si>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</si>
  <si>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</si>
  <si>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</si>
  <si>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</si>
  <si>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</si>
  <si>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</si>
  <si>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</si>
  <si>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</si>
  <si>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</si>
  <si>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</si>
  <si>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</si>
  <si>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</si>
  <si>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</si>
  <si>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</si>
  <si>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</si>
  <si>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</si>
  <si>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</si>
  <si>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</si>
  <si>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</si>
  <si>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</si>
  <si>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</si>
  <si>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</si>
  <si>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</si>
  <si>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</si>
  <si>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</si>
  <si>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</si>
  <si>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</si>
  <si>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</si>
  <si>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</si>
  <si>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</si>
  <si>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</si>
  <si>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</si>
  <si>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</si>
  <si>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</si>
  <si>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</si>
  <si>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</si>
  <si>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</si>
  <si>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</si>
  <si>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</si>
  <si>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</si>
  <si>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</si>
  <si>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</si>
  <si>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</si>
  <si>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</si>
  <si>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</si>
  <si>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</si>
  <si>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</si>
  <si>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</si>
  <si>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</si>
  <si>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</si>
  <si>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</si>
  <si>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</si>
  <si>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</si>
  <si>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</si>
  <si>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</si>
  <si>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</si>
  <si>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</si>
  <si>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</si>
  <si>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</si>
  <si>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</si>
  <si>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</si>
  <si>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</si>
  <si>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</si>
  <si>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</si>
  <si>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</si>
  <si>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</si>
  <si>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</si>
  <si>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</si>
  <si>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</si>
  <si>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</si>
  <si>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</si>
  <si>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</si>
  <si>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</si>
  <si>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</si>
  <si>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</si>
  <si>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</si>
  <si>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</si>
  <si>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</si>
  <si>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</si>
  <si>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</si>
  <si>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</si>
  <si>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</si>
  <si>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</si>
  <si>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</si>
  <si>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</si>
  <si>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</si>
  <si>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</si>
  <si>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</si>
  <si>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</si>
  <si>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</si>
  <si>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</si>
  <si>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</si>
  <si>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</si>
  <si>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</si>
  <si>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</si>
  <si>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</si>
  <si>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</si>
  <si>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</si>
  <si>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</si>
  <si>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</si>
  <si>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</si>
  <si>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</si>
  <si>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</si>
  <si>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</si>
  <si>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</si>
  <si>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</si>
  <si>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</si>
  <si>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</si>
  <si>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</si>
  <si>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</si>
  <si>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</si>
  <si>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</si>
  <si>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</si>
  <si>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</si>
  <si>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</si>
  <si>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</si>
  <si>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</si>
  <si>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</si>
  <si>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</si>
  <si>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</si>
  <si>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</si>
  <si>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</si>
  <si>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</si>
  <si>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</si>
  <si>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</si>
  <si>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</si>
  <si>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</si>
  <si>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</si>
  <si>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</si>
  <si>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</si>
  <si>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</si>
  <si>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</si>
  <si>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</si>
  <si>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</si>
  <si>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</si>
  <si>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</si>
  <si>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</si>
  <si>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</si>
  <si>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</si>
  <si>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</si>
  <si>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</si>
  <si>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</si>
  <si>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</si>
  <si>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</si>
  <si>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</si>
  <si>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</si>
  <si>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</si>
  <si>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</si>
  <si>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</si>
  <si>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</si>
  <si>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</si>
  <si>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</si>
  <si>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</si>
  <si>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</si>
  <si>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</si>
  <si>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</si>
  <si>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</si>
  <si>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</si>
  <si>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</si>
  <si>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</si>
  <si>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</si>
  <si>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</si>
  <si>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</si>
  <si>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</si>
  <si>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</si>
  <si>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</si>
  <si>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</si>
  <si>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</si>
  <si>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</si>
  <si>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</si>
  <si>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</si>
  <si>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</si>
  <si>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</si>
  <si>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</si>
  <si>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</si>
  <si>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</si>
  <si>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</si>
  <si>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</si>
  <si>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</si>
  <si>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</si>
  <si>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</si>
  <si>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</si>
  <si>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</si>
  <si>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</si>
  <si>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</si>
  <si>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</si>
  <si>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</si>
  <si>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</si>
  <si>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</si>
  <si>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</si>
  <si>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</si>
  <si>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</si>
  <si>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</si>
  <si>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</si>
  <si>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</si>
  <si>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</si>
  <si>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</si>
  <si>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</si>
  <si>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</si>
  <si>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</si>
  <si>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</si>
  <si>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</si>
  <si>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</si>
  <si>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</si>
  <si>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</si>
  <si>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</si>
  <si>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</si>
  <si>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</si>
  <si>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</si>
  <si>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</si>
  <si>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</si>
  <si>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</si>
  <si>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</si>
  <si>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</si>
  <si>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</si>
  <si>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</si>
  <si>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</si>
  <si>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</si>
  <si>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</si>
  <si>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</si>
  <si>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</si>
  <si>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</si>
  <si>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</si>
  <si>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</si>
  <si>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</si>
  <si>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</si>
  <si>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</si>
  <si>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</si>
  <si>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</si>
  <si>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</si>
  <si>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</si>
  <si>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</si>
  <si>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</si>
  <si>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</si>
  <si>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</si>
  <si>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</si>
  <si>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</si>
  <si>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</si>
  <si>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</si>
  <si>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</si>
  <si>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</si>
  <si>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</si>
  <si>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</si>
  <si>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</si>
  <si>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</si>
  <si>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</si>
  <si>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</si>
  <si>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</si>
  <si>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</si>
  <si>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</si>
  <si>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</si>
  <si>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</si>
  <si>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</si>
  <si>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</si>
  <si>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</si>
  <si>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</si>
  <si>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</si>
  <si>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</si>
  <si>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</si>
  <si>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</si>
  <si>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</si>
  <si>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</si>
  <si>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</si>
  <si>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</si>
  <si>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</si>
  <si>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</si>
  <si>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</si>
  <si>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</si>
  <si>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</si>
  <si>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</si>
  <si>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</si>
  <si>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</si>
  <si>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</si>
  <si>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</si>
  <si>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</si>
  <si>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</si>
  <si>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</si>
  <si>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</si>
  <si>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</si>
  <si>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</si>
  <si>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</si>
  <si>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</si>
  <si>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</si>
  <si>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</si>
  <si>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</si>
  <si>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</si>
  <si>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</si>
  <si>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</si>
  <si>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</si>
  <si>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</si>
  <si>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</si>
  <si>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</si>
  <si>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</si>
  <si>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</si>
  <si>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</si>
  <si>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</si>
  <si>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</si>
  <si>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</si>
  <si>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</si>
  <si>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</si>
  <si>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</si>
  <si>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</si>
  <si>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</si>
  <si>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</si>
  <si>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</si>
  <si>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</si>
  <si>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</si>
  <si>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</si>
  <si>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</si>
  <si>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</si>
  <si>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</si>
  <si>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</si>
  <si>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</si>
  <si>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</si>
  <si>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</si>
  <si>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</si>
  <si>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</si>
  <si>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</si>
  <si>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</si>
  <si>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</si>
  <si>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</si>
  <si>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</si>
  <si>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</si>
  <si>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</si>
  <si>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</si>
  <si>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</si>
  <si>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</si>
  <si>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</si>
  <si>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</si>
  <si>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</si>
  <si>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</si>
  <si>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</si>
  <si>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</si>
  <si>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</si>
  <si>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</si>
  <si>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</si>
  <si>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</si>
  <si>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</si>
  <si>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</si>
  <si>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</si>
  <si>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</si>
  <si>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</si>
  <si>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</si>
  <si>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</si>
  <si>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</si>
  <si>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</si>
  <si>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</si>
  <si>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</si>
  <si>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</si>
  <si>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</si>
  <si>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</si>
  <si>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</si>
  <si>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</si>
  <si>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</si>
  <si>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</si>
  <si>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</si>
  <si>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</si>
  <si>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</si>
  <si>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</si>
  <si>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</si>
  <si>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</si>
  <si>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</si>
  <si>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</si>
  <si>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</si>
  <si>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</si>
  <si>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</si>
  <si>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</si>
  <si>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</si>
  <si>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</si>
  <si>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</si>
  <si>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</si>
  <si>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</si>
  <si>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</si>
  <si>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</si>
  <si>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</si>
  <si>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</si>
  <si>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</si>
  <si>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</si>
  <si>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</si>
  <si>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</si>
  <si>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</si>
  <si>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</si>
  <si>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</si>
  <si>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</si>
  <si>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</si>
  <si>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</si>
  <si>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</si>
  <si>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</si>
  <si>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</si>
  <si>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</si>
  <si>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</si>
  <si>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</si>
  <si>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</si>
  <si>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</si>
  <si>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</si>
  <si>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</si>
  <si>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</si>
  <si>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</si>
  <si>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</si>
  <si>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</si>
  <si>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</si>
  <si>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</si>
  <si>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</si>
  <si>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</si>
  <si>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</si>
  <si>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</si>
  <si>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</si>
  <si>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</si>
  <si>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</si>
  <si>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</si>
  <si>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</si>
  <si>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</si>
  <si>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</si>
  <si>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</si>
  <si>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</si>
  <si>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</si>
  <si>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</si>
  <si>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</si>
  <si>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</si>
  <si>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</si>
  <si>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</si>
  <si>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</si>
  <si>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</si>
  <si>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</si>
  <si>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</si>
  <si>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</si>
  <si>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</si>
  <si>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</si>
  <si>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</si>
  <si>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</si>
  <si>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</si>
  <si>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</si>
  <si>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</si>
  <si>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</si>
  <si>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</si>
  <si>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</si>
  <si>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</si>
  <si>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</si>
  <si>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</si>
  <si>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</si>
  <si>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</si>
  <si>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</si>
  <si>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</si>
  <si>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</si>
  <si>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</si>
  <si>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</si>
  <si>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</si>
  <si>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</si>
  <si>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</si>
  <si>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</si>
  <si>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</si>
  <si>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</si>
  <si>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</si>
  <si>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</si>
  <si>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</si>
  <si>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</si>
  <si>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</si>
  <si>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</si>
  <si>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</si>
  <si>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</si>
  <si>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</si>
  <si>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</si>
  <si>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</si>
  <si>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</si>
  <si>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</si>
  <si>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</si>
  <si>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</si>
  <si>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</si>
  <si>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</si>
  <si>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</si>
  <si>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</si>
  <si>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</si>
  <si>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</si>
  <si>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</si>
  <si>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</si>
  <si>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</si>
  <si>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</si>
  <si>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</si>
  <si>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</si>
  <si>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</si>
  <si>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</si>
  <si>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</si>
  <si>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</si>
  <si>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</si>
  <si>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</si>
  <si>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</si>
  <si>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</si>
  <si>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</si>
  <si>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</si>
  <si>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</si>
  <si>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</si>
  <si>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</si>
  <si>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</si>
  <si>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</si>
  <si>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</si>
  <si>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</si>
  <si>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</si>
  <si>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</si>
  <si>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</si>
  <si>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</si>
  <si>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</si>
  <si>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</si>
  <si>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</si>
  <si>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</si>
  <si>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</si>
  <si>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</si>
  <si>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</si>
  <si>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</si>
  <si>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</si>
  <si>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</si>
  <si>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</si>
  <si>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</si>
  <si>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</si>
  <si>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</si>
  <si>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</si>
  <si>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</si>
  <si>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</si>
  <si>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</si>
  <si>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</si>
  <si>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</si>
  <si>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</si>
  <si>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</si>
  <si>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</si>
  <si>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</si>
  <si>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</si>
  <si>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</si>
  <si>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</si>
  <si>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</si>
  <si>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</si>
  <si>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</si>
  <si>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</si>
  <si>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</si>
  <si>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</si>
  <si>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</si>
  <si>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</si>
  <si>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</si>
  <si>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</si>
  <si>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</si>
  <si>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</si>
  <si>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</si>
  <si>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</si>
  <si>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</si>
  <si>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</si>
  <si>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</si>
  <si>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</si>
  <si>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</si>
  <si>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</si>
  <si>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</si>
  <si>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</si>
  <si>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</si>
  <si>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</si>
  <si>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</si>
  <si>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</si>
  <si>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</si>
  <si>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</si>
  <si>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</si>
  <si>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</si>
  <si>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</si>
  <si>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</si>
  <si>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</si>
  <si>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</si>
  <si>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</si>
  <si>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</si>
  <si>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</si>
  <si>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</si>
  <si>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</si>
  <si>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</si>
  <si>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</si>
  <si>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</si>
  <si>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</si>
  <si>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</si>
  <si>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</si>
  <si>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</si>
  <si>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</si>
  <si>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</si>
  <si>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</si>
  <si>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</si>
  <si>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</si>
  <si>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</si>
  <si>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</si>
  <si>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</si>
  <si>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</si>
  <si>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</si>
  <si>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</si>
  <si>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</si>
  <si>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</si>
  <si>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</si>
  <si>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</si>
  <si>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</si>
  <si>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</si>
  <si>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</si>
  <si>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</si>
  <si>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</si>
  <si>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</si>
  <si>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</si>
  <si>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</si>
  <si>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</si>
  <si>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</si>
  <si>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</si>
  <si>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</si>
  <si>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</si>
  <si>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</si>
  <si>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</si>
  <si>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</si>
  <si>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</si>
  <si>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</si>
  <si>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</si>
  <si>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</si>
  <si>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</si>
  <si>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</si>
  <si>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</si>
  <si>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</si>
  <si>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</si>
  <si>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</si>
  <si>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</si>
  <si>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</si>
  <si>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</si>
  <si>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</si>
  <si>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</si>
  <si>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</si>
  <si>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</si>
  <si>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</si>
  <si>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</si>
  <si>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</si>
  <si>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</si>
  <si>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</si>
  <si>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</si>
  <si>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</si>
  <si>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</si>
  <si>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</si>
  <si>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</si>
  <si>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</si>
  <si>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</si>
  <si>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</si>
  <si>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</si>
  <si>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</si>
  <si>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</si>
  <si>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</si>
  <si>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</si>
  <si>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</si>
  <si>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</si>
  <si>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</si>
  <si>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</si>
  <si>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</si>
  <si>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</si>
  <si>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</si>
  <si>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</si>
  <si>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</si>
  <si>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</si>
  <si>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</si>
  <si>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</si>
  <si>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</si>
  <si>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</si>
  <si>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</si>
  <si>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</si>
  <si>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</si>
  <si>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</si>
  <si>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</si>
  <si>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</si>
  <si>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</si>
  <si>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</si>
  <si>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</si>
  <si>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</si>
  <si>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</si>
  <si>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</si>
  <si>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</si>
  <si>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</si>
  <si>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</si>
  <si>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</si>
  <si>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</si>
  <si>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</si>
  <si>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</si>
  <si>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</si>
  <si>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</si>
  <si>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</si>
  <si>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</si>
  <si>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</si>
  <si>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</si>
  <si>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</si>
  <si>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</si>
  <si>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</si>
  <si>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</si>
  <si>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</si>
  <si>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</si>
  <si>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</si>
  <si>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</si>
  <si>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</si>
  <si>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</si>
  <si>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</si>
  <si>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</si>
  <si>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</si>
  <si>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</si>
  <si>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</si>
  <si>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</si>
  <si>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</si>
  <si>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</si>
  <si>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</si>
  <si>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</si>
  <si>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</si>
  <si>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</si>
  <si>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</si>
  <si>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</si>
  <si>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</si>
  <si>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</si>
  <si>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</si>
  <si>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</si>
  <si>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</si>
  <si>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</si>
  <si>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</si>
  <si>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</si>
  <si>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</si>
  <si>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</si>
  <si>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</si>
  <si>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</si>
  <si>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</si>
  <si>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</si>
  <si>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</si>
  <si>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</si>
  <si>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</si>
  <si>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</si>
  <si>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</si>
  <si>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</si>
  <si>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</si>
  <si>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</si>
  <si>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</si>
  <si>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</si>
  <si>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</si>
  <si>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</si>
  <si>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</si>
  <si>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</si>
  <si>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</si>
  <si>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</si>
  <si>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</si>
  <si>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</si>
  <si>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</si>
  <si>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</si>
  <si>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</si>
  <si>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</si>
  <si>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</si>
  <si>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</si>
  <si>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</si>
  <si>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</si>
  <si>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</si>
  <si>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</si>
  <si>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</si>
  <si>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</si>
  <si>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</si>
  <si>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</si>
  <si>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</si>
  <si>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</si>
  <si>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</si>
  <si>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</si>
  <si>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</si>
  <si>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</si>
  <si>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</si>
  <si>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</si>
  <si>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</si>
  <si>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</si>
  <si>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</si>
  <si>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</si>
  <si>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</si>
  <si>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</si>
  <si>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</si>
  <si>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</si>
  <si>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</si>
  <si>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</si>
  <si>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</si>
  <si>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</si>
  <si>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</si>
  <si>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</si>
  <si>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</si>
  <si>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</si>
  <si>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</si>
  <si>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</si>
  <si>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</si>
  <si>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</si>
  <si>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</si>
  <si>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</si>
  <si>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</si>
  <si>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</si>
  <si>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</si>
  <si>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</si>
  <si>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</si>
  <si>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</si>
  <si>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</si>
  <si>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</si>
  <si>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</si>
  <si>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</si>
  <si>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</si>
  <si>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</si>
  <si>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</si>
  <si>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</si>
  <si>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</si>
  <si>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</si>
  <si>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</si>
  <si>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</si>
  <si>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</si>
  <si>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</si>
  <si>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</si>
  <si>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</si>
  <si>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</si>
  <si>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</si>
  <si>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</si>
  <si>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</si>
  <si>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</si>
  <si>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</si>
  <si>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</si>
  <si>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</si>
  <si>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</si>
  <si>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</si>
  <si>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</si>
  <si>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</si>
  <si>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</si>
  <si>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</si>
  <si>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</si>
  <si>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</si>
  <si>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</si>
  <si>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</si>
  <si>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</si>
  <si>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</si>
  <si>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</si>
  <si>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</si>
  <si>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</si>
  <si>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</si>
  <si>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</si>
  <si>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</si>
  <si>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</si>
  <si>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</si>
  <si>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</si>
  <si>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</si>
  <si>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</si>
  <si>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</si>
  <si>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</si>
  <si>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</si>
  <si>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</si>
  <si>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</si>
  <si>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</si>
  <si>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</si>
  <si>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</si>
  <si>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</si>
  <si>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</si>
  <si>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</si>
  <si>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</si>
  <si>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</si>
  <si>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</si>
  <si>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</si>
  <si>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</si>
  <si>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</si>
  <si>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</si>
  <si>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</si>
  <si>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</si>
  <si>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</si>
  <si>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</si>
  <si>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</si>
  <si>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</si>
  <si>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</si>
  <si>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</si>
  <si>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</si>
  <si>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</si>
  <si>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</si>
  <si>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</si>
  <si>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</si>
  <si>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</si>
  <si>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</si>
  <si>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</si>
  <si>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</si>
  <si>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</si>
  <si>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</si>
  <si>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</si>
  <si>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</si>
  <si>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</si>
  <si>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</si>
  <si>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</si>
  <si>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</si>
  <si>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</si>
  <si>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</si>
  <si>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</si>
  <si>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</si>
  <si>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</si>
  <si>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</si>
  <si>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</si>
  <si>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</si>
  <si>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</si>
  <si>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</si>
  <si>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</si>
  <si>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</si>
  <si>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</si>
  <si>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</si>
  <si>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</si>
  <si>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</si>
  <si>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</si>
  <si>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</si>
  <si>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</si>
  <si>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</si>
  <si>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</si>
  <si>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</si>
  <si>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</si>
  <si>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</si>
  <si>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</si>
  <si>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</si>
  <si>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</si>
  <si>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</si>
  <si>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</si>
  <si>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</si>
  <si>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</si>
  <si>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</si>
  <si>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</si>
  <si>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</si>
  <si>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</si>
  <si>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</si>
  <si>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</si>
  <si>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</si>
  <si>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</si>
  <si>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</si>
  <si>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</si>
  <si>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</si>
  <si>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</si>
  <si>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</si>
  <si>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</si>
  <si>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</si>
  <si>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</si>
  <si>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</si>
  <si>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</si>
  <si>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</si>
  <si>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</si>
  <si>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</si>
  <si>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</si>
  <si>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</si>
  <si>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</si>
  <si>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</si>
  <si>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</si>
  <si>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</si>
  <si>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</si>
  <si>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</si>
  <si>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</si>
  <si>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</si>
  <si>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</si>
  <si>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</si>
  <si>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</si>
  <si>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</si>
  <si>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</si>
  <si>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</si>
  <si>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</si>
  <si>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</si>
  <si>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</si>
  <si>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</si>
  <si>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</si>
  <si>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</si>
  <si>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</si>
  <si>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</si>
  <si>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</si>
  <si>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</si>
  <si>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</si>
  <si>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</si>
  <si>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</si>
  <si>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</si>
  <si>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</si>
  <si>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</si>
  <si>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</si>
  <si>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</si>
  <si>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</si>
  <si>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</si>
  <si>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</si>
  <si>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</si>
  <si>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</si>
  <si>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</si>
  <si>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</si>
  <si>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</si>
  <si>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</si>
  <si>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</si>
  <si>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</si>
  <si>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</si>
  <si>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</si>
  <si>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</si>
  <si>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</si>
  <si>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</si>
  <si>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</si>
  <si>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</si>
  <si>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</si>
  <si>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</si>
  <si>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</si>
  <si>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</si>
  <si>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</si>
  <si>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</si>
  <si>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</si>
  <si>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</si>
  <si>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</si>
  <si>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</si>
  <si>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</si>
  <si>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</si>
  <si>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</si>
  <si>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</si>
  <si>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</si>
  <si>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</si>
  <si>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</si>
  <si>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</si>
  <si>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</si>
  <si>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</si>
  <si>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</si>
  <si>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</si>
  <si>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</si>
  <si>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</si>
  <si>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</si>
  <si>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</si>
  <si>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</si>
  <si>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</si>
  <si>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</si>
  <si>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</si>
  <si>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</si>
  <si>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</si>
  <si>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</si>
  <si>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</si>
  <si>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</si>
  <si>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</si>
  <si>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</si>
  <si>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</si>
  <si>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</si>
  <si>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</si>
  <si>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</si>
  <si>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</si>
  <si>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</si>
  <si>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</si>
  <si>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</si>
  <si>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</si>
  <si>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</si>
  <si>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</si>
  <si>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</si>
  <si>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</si>
  <si>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</si>
  <si>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</si>
  <si>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</si>
  <si>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</si>
  <si>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</si>
  <si>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</si>
  <si>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</si>
  <si>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</si>
  <si>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</si>
  <si>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</si>
  <si>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</si>
  <si>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</si>
  <si>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</si>
  <si>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</si>
  <si>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</si>
  <si>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</si>
  <si>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</si>
  <si>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</si>
  <si>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</si>
  <si>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</si>
  <si>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</si>
  <si>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</si>
  <si>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</si>
  <si>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</si>
  <si>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</si>
  <si>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</si>
  <si>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</si>
  <si>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</si>
  <si>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</si>
  <si>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</si>
  <si>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</si>
  <si>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</si>
  <si>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</si>
  <si>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</si>
  <si>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</si>
  <si>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</si>
  <si>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</si>
  <si>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</si>
  <si>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</si>
  <si>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</si>
  <si>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</si>
  <si>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</si>
  <si>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</si>
  <si>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</si>
  <si>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</si>
  <si>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</si>
  <si>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</si>
  <si>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</si>
  <si>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</si>
  <si>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</si>
  <si>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</si>
  <si>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</si>
  <si>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</si>
  <si>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</si>
  <si>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</si>
  <si>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</si>
  <si>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</si>
  <si>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</si>
  <si>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</si>
  <si>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</si>
  <si>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</si>
  <si>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</si>
  <si>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</si>
  <si>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</si>
  <si>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</si>
  <si>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</si>
  <si>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</si>
  <si>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</si>
  <si>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</si>
  <si>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</si>
  <si>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</si>
  <si>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</si>
  <si>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</si>
  <si>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</si>
  <si>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</si>
  <si>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</si>
  <si>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</si>
  <si>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</si>
  <si>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</si>
  <si>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</si>
  <si>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</si>
  <si>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</si>
  <si>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</si>
  <si>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</si>
  <si>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</si>
  <si>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</si>
  <si>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</si>
  <si>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</si>
  <si>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</si>
  <si>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</si>
  <si>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</si>
  <si>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</si>
  <si>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</si>
  <si>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</si>
  <si>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</si>
  <si>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</si>
  <si>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</si>
  <si>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</si>
  <si>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</si>
  <si>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</si>
  <si>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</si>
  <si>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</si>
  <si>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</si>
  <si>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</si>
  <si>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</si>
  <si>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</si>
  <si>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</si>
  <si>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</si>
  <si>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</si>
  <si>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</si>
  <si>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</si>
  <si>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</si>
  <si>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</si>
  <si>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</si>
  <si>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</si>
  <si>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</si>
  <si>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</si>
  <si>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</si>
  <si>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</si>
  <si>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</si>
  <si>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</si>
  <si>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</si>
  <si>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</si>
  <si>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</si>
  <si>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</si>
  <si>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</si>
  <si>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</si>
  <si>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</si>
  <si>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</si>
  <si>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</si>
  <si>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</si>
  <si>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</si>
  <si>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</si>
  <si>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</si>
  <si>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</si>
  <si>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</si>
  <si>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</si>
  <si>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</si>
  <si>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</si>
  <si>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</si>
  <si>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</si>
  <si>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</si>
  <si>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</si>
  <si>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</si>
  <si>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</si>
  <si>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</si>
  <si>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</si>
  <si>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</si>
  <si>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</si>
  <si>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</si>
  <si>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</si>
  <si>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</si>
  <si>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</si>
  <si>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</si>
  <si>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</si>
  <si>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</si>
  <si>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</si>
  <si>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</si>
  <si>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</si>
  <si>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</si>
  <si>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</si>
  <si>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</si>
  <si>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</si>
  <si>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</si>
  <si>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</si>
  <si>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</si>
  <si>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</si>
  <si>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</si>
  <si>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</si>
  <si>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</si>
  <si>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</si>
  <si>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</si>
  <si>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</si>
  <si>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</si>
  <si>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</si>
  <si>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</si>
  <si>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</si>
  <si>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</si>
  <si>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</si>
  <si>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</si>
  <si>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</si>
  <si>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</si>
  <si>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</si>
  <si>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</si>
  <si>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</si>
  <si>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</si>
  <si>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</si>
  <si>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</si>
  <si>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</si>
  <si>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</si>
  <si>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</si>
  <si>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</si>
  <si>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</si>
  <si>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</si>
  <si>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</si>
  <si>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</si>
  <si>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</si>
  <si>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</si>
  <si>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</si>
  <si>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</si>
  <si>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</si>
  <si>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</si>
  <si>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</si>
  <si>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</si>
  <si>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</si>
  <si>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</si>
  <si>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</si>
  <si>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</si>
  <si>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</si>
  <si>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</si>
  <si>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</si>
  <si>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</si>
  <si>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</si>
  <si>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</si>
  <si>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</si>
  <si>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</si>
  <si>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</si>
  <si>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</si>
  <si>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</si>
  <si>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</si>
  <si>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</si>
  <si>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</si>
  <si>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</si>
  <si>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</si>
  <si>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</si>
  <si>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</si>
  <si>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</si>
  <si>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</si>
  <si>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</si>
  <si>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</si>
  <si>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</si>
  <si>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</si>
  <si>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</si>
  <si>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</si>
  <si>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</si>
  <si>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</si>
  <si>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</si>
  <si>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</si>
  <si>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</si>
  <si>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</si>
  <si>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</si>
  <si>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</si>
  <si>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</si>
  <si>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</si>
  <si>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</si>
  <si>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</si>
  <si>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</si>
  <si>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</si>
  <si>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</si>
  <si>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</si>
  <si>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</si>
  <si>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</si>
  <si>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</si>
  <si>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</si>
  <si>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</si>
  <si>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</si>
  <si>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</si>
  <si>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</si>
  <si>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</si>
  <si>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</si>
  <si>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</si>
  <si>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</si>
  <si>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</si>
  <si>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</si>
  <si>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</si>
  <si>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</si>
  <si>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</si>
  <si>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</si>
  <si>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</si>
  <si>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</si>
  <si>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</si>
  <si>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</si>
  <si>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</si>
  <si>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</si>
  <si>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</si>
  <si>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</si>
  <si>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</si>
  <si>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</si>
  <si>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</si>
  <si>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</si>
  <si>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</si>
  <si>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</si>
  <si>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</si>
  <si>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</si>
  <si>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</si>
  <si>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</si>
  <si>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</si>
  <si>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</si>
  <si>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</si>
  <si>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</si>
  <si>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</si>
  <si>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</si>
  <si>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</si>
  <si>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</si>
  <si>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</si>
  <si>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</si>
  <si>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</si>
  <si>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</si>
  <si>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</si>
  <si>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</si>
  <si>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</si>
  <si>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</si>
  <si>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</si>
  <si>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</si>
  <si>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</si>
  <si>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</si>
  <si>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</si>
  <si>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</si>
  <si>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</si>
  <si>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</si>
  <si>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</si>
  <si>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</si>
  <si>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</si>
  <si>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</si>
  <si>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</si>
  <si>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</si>
  <si>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</si>
  <si>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</si>
  <si>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</si>
  <si>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</si>
  <si>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</si>
  <si>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</si>
  <si>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</si>
  <si>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</si>
  <si>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</si>
  <si>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</si>
  <si>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</si>
  <si>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</si>
  <si>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</si>
  <si>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</si>
  <si>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</si>
  <si>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</si>
  <si>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</si>
  <si>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</si>
  <si>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</si>
  <si>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</si>
  <si>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</si>
  <si>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</si>
  <si>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</si>
  <si>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</si>
  <si>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</si>
  <si>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</si>
  <si>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</si>
  <si>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</si>
  <si>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</si>
  <si>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</si>
  <si>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</si>
  <si>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</si>
  <si>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</si>
  <si>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</si>
  <si>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</si>
  <si>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</si>
  <si>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</si>
  <si>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</si>
  <si>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</si>
  <si>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</si>
  <si>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</si>
  <si>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</si>
  <si>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</si>
  <si>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</si>
  <si>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</si>
  <si>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</si>
  <si>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</si>
  <si>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</si>
  <si>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</si>
  <si>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</si>
  <si>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</si>
  <si>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</si>
  <si>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</si>
  <si>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</si>
  <si>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</si>
  <si>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</si>
  <si>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</si>
  <si>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</si>
  <si>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</si>
  <si>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</si>
  <si>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</si>
  <si>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</si>
  <si>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</si>
  <si>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</si>
  <si>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</si>
  <si>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</si>
  <si>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</si>
  <si>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</si>
  <si>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</si>
  <si>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</si>
  <si>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</si>
  <si>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</si>
  <si>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</si>
  <si>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</si>
  <si>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</si>
  <si>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</si>
  <si>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</si>
  <si>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</si>
  <si>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</si>
  <si>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</si>
  <si>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</si>
  <si>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</si>
  <si>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</si>
  <si>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</si>
  <si>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</si>
  <si>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</si>
  <si>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</si>
  <si>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</si>
  <si>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</si>
  <si>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</si>
  <si>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</si>
  <si>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</si>
  <si>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</si>
  <si>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</si>
  <si>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</si>
  <si>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</si>
  <si>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</si>
  <si>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</si>
  <si>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</si>
  <si>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</si>
  <si>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</si>
  <si>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</si>
  <si>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</si>
  <si>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</si>
  <si>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</si>
  <si>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</si>
  <si>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</si>
  <si>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</si>
  <si>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</si>
  <si>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</si>
  <si>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</si>
  <si>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</si>
  <si>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</si>
  <si>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</si>
  <si>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</si>
  <si>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</si>
  <si>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</si>
  <si>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</si>
  <si>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</si>
  <si>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</si>
  <si>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</si>
  <si>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</si>
  <si>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</si>
  <si>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</si>
  <si>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</si>
  <si>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</si>
  <si>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</si>
  <si>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</si>
  <si>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</si>
  <si>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</si>
  <si>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</si>
  <si>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</si>
  <si>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</si>
  <si>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</si>
  <si>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</si>
  <si>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</si>
  <si>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</si>
  <si>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</si>
  <si>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</si>
  <si>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</si>
  <si>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</si>
  <si>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</si>
  <si>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</si>
  <si>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</si>
  <si>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</si>
  <si>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</si>
  <si>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</si>
  <si>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</si>
  <si>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</si>
  <si>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</si>
  <si>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</si>
  <si>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</si>
  <si>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</si>
  <si>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</si>
  <si>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</si>
  <si>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</si>
  <si>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</si>
  <si>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</si>
  <si>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</si>
  <si>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</si>
  <si>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</si>
  <si>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</si>
  <si>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</si>
  <si>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</si>
  <si>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</si>
  <si>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</si>
  <si>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</si>
  <si>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</si>
  <si>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</si>
  <si>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</si>
  <si>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</si>
  <si>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</si>
  <si>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</si>
  <si>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</si>
  <si>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</si>
  <si>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</si>
  <si>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</si>
  <si>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</si>
  <si>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</si>
  <si>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</si>
  <si>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</si>
  <si>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</si>
  <si>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</si>
  <si>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</si>
  <si>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</si>
  <si>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</si>
  <si>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</si>
  <si>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</si>
  <si>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</si>
  <si>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</si>
  <si>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</si>
  <si>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</si>
  <si>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</si>
  <si>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</si>
  <si>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</si>
  <si>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</si>
  <si>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</si>
  <si>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</si>
  <si>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</si>
  <si>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</si>
  <si>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</si>
  <si>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</si>
  <si>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</si>
  <si>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</si>
  <si>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</si>
  <si>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</si>
  <si>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</si>
  <si>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</si>
  <si>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</si>
  <si>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</si>
  <si>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</si>
  <si>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</si>
  <si>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</si>
  <si>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</si>
  <si>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</si>
  <si>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</si>
  <si>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</si>
  <si>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</si>
  <si>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</si>
  <si>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</si>
  <si>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</si>
  <si>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</si>
  <si>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</si>
  <si>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</si>
  <si>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</si>
  <si>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</si>
  <si>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</si>
  <si>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</si>
  <si>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</si>
  <si>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</si>
  <si>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</si>
  <si>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</si>
  <si>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</si>
  <si>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</si>
  <si>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</si>
  <si>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</si>
  <si>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</si>
  <si>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</si>
  <si>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</si>
  <si>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</si>
  <si>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</si>
  <si>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</si>
  <si>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</si>
  <si>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</si>
  <si>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</si>
  <si>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</si>
  <si>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</si>
  <si>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</si>
  <si>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</si>
  <si>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</si>
  <si>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</si>
  <si>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</si>
  <si>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</si>
  <si>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</si>
  <si>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</si>
  <si>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</si>
  <si>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</si>
  <si>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</si>
  <si>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</si>
  <si>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</si>
  <si>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</si>
  <si>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</si>
  <si>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</si>
  <si>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</si>
  <si>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</si>
  <si>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</si>
  <si>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</si>
  <si>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</si>
  <si>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</si>
  <si>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</si>
  <si>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</si>
  <si>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</si>
  <si>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</si>
  <si>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</si>
  <si>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</si>
  <si>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</si>
  <si>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</si>
  <si>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</si>
  <si>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</si>
  <si>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</si>
  <si>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</si>
  <si>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</si>
  <si>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</si>
  <si>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</si>
  <si>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</si>
  <si>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</si>
  <si>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</si>
  <si>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</si>
  <si>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</si>
  <si>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</si>
  <si>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</si>
  <si>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</si>
  <si>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</si>
  <si>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</si>
  <si>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</si>
  <si>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</si>
  <si>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</si>
  <si>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</si>
  <si>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</si>
  <si>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</si>
  <si>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</si>
  <si>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</si>
  <si>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</si>
  <si>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</si>
  <si>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</si>
  <si>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</si>
  <si>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</si>
  <si>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</si>
  <si>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</si>
  <si>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</si>
  <si>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</si>
  <si>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</si>
  <si>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</si>
  <si>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</si>
  <si>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</si>
  <si>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</si>
  <si>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</si>
  <si>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</si>
  <si>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</si>
  <si>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</si>
  <si>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</si>
  <si>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</si>
  <si>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</si>
  <si>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</si>
  <si>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</si>
  <si>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</si>
  <si>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</si>
  <si>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</si>
  <si>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</si>
  <si>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</si>
  <si>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</si>
  <si>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</si>
  <si>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</si>
  <si>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</si>
  <si>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</si>
  <si>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</si>
  <si>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</si>
  <si>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</si>
  <si>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</si>
  <si>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</si>
  <si>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</si>
  <si>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</si>
  <si>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</si>
  <si>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</si>
  <si>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</si>
  <si>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</si>
  <si>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</si>
  <si>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</si>
  <si>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</si>
  <si>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</si>
  <si>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</si>
  <si>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</si>
  <si>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</si>
  <si>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</si>
  <si>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</si>
  <si>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</si>
  <si>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</si>
  <si>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</si>
  <si>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</si>
  <si>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</si>
  <si>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</si>
  <si>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</si>
  <si>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</si>
  <si>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</si>
  <si>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</si>
  <si>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</si>
  <si>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</si>
  <si>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</si>
  <si>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</si>
  <si>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</si>
  <si>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</si>
  <si>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</si>
  <si>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</si>
  <si>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</si>
  <si>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</si>
  <si>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</si>
  <si>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</si>
  <si>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</si>
  <si>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</si>
  <si>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</si>
  <si>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</si>
  <si>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</si>
  <si>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</si>
  <si>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</si>
  <si>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</si>
  <si>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</si>
  <si>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</si>
  <si>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</si>
  <si>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</si>
  <si>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</si>
  <si>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</si>
  <si>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</si>
  <si>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</si>
  <si>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</si>
  <si>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</si>
  <si>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</si>
  <si>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</si>
  <si>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</si>
  <si>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</si>
  <si>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</si>
  <si>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</si>
  <si>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</si>
  <si>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</si>
  <si>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</si>
  <si>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</si>
  <si>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</si>
  <si>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</si>
  <si>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</si>
  <si>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</si>
  <si>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</si>
  <si>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</si>
  <si>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</si>
  <si>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</si>
  <si>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</si>
  <si>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</si>
  <si>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</si>
  <si>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</si>
  <si>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</si>
  <si>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</si>
  <si>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</si>
  <si>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</si>
  <si>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</si>
  <si>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</si>
  <si>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</si>
  <si>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</si>
  <si>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</si>
  <si>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</si>
  <si>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</si>
  <si>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</si>
  <si>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</si>
  <si>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</si>
  <si>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</si>
  <si>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</si>
  <si>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</si>
  <si>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</si>
  <si>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</si>
  <si>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</si>
  <si>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</si>
  <si>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</si>
  <si>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</si>
  <si>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</si>
  <si>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</si>
  <si>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</si>
  <si>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</si>
  <si>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</si>
  <si>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</si>
  <si>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</si>
  <si>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</si>
  <si>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</si>
  <si>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</si>
  <si>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</si>
  <si>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</si>
  <si>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</si>
  <si>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</si>
  <si>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</si>
  <si>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</si>
  <si>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</si>
  <si>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</si>
  <si>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</si>
  <si>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</si>
  <si>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</si>
  <si>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</si>
  <si>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</si>
  <si>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</si>
  <si>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</si>
  <si>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</si>
  <si>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</si>
  <si>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</si>
  <si>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</si>
  <si>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</si>
  <si>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</si>
  <si>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</si>
  <si>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</si>
  <si>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</si>
  <si>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</si>
  <si>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</si>
  <si>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</si>
  <si>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</si>
  <si>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</si>
  <si>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</si>
  <si>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</si>
  <si>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</si>
  <si>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</si>
  <si>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</si>
  <si>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</si>
  <si>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</si>
  <si>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</si>
  <si>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</si>
  <si>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</si>
  <si>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</si>
  <si>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</si>
  <si>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</si>
  <si>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</si>
  <si>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</si>
  <si>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</si>
  <si>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</si>
  <si>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</si>
  <si>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</si>
  <si>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</si>
  <si>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</si>
  <si>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</si>
  <si>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</si>
  <si>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</si>
  <si>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</si>
  <si>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</si>
  <si>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</si>
  <si>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</si>
  <si>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</si>
  <si>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</si>
  <si>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</si>
  <si>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</si>
  <si>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</si>
  <si>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</si>
  <si>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</si>
  <si>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</si>
  <si>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</si>
  <si>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</si>
  <si>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</si>
  <si>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</si>
  <si>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</si>
  <si>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</si>
  <si>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</si>
  <si>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</si>
  <si>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</si>
  <si>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</si>
  <si>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</si>
  <si>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</si>
  <si>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</si>
  <si>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</si>
  <si>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</si>
  <si>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</si>
  <si>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</si>
  <si>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</si>
  <si>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</si>
  <si>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</si>
  <si>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</si>
  <si>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</si>
  <si>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</si>
  <si>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</si>
  <si>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</si>
  <si>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</si>
  <si>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</si>
  <si>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</si>
  <si>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</si>
  <si>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</si>
  <si>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</si>
  <si>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</si>
  <si>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</si>
  <si>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</si>
  <si>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</si>
  <si>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</si>
  <si>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</si>
  <si>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</si>
  <si>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</si>
  <si>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</si>
  <si>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</si>
  <si>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</si>
  <si>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</si>
  <si>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</si>
  <si>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</si>
  <si>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</si>
  <si>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</si>
  <si>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</si>
  <si>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</si>
  <si>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</si>
  <si>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</si>
  <si>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</si>
  <si>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</si>
  <si>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</si>
  <si>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</si>
  <si>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</si>
  <si>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</si>
  <si>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</si>
  <si>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</si>
  <si>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</si>
  <si>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</si>
  <si>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</si>
  <si>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</si>
  <si>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</si>
  <si>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</si>
  <si>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</si>
  <si>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</si>
  <si>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</si>
  <si>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</si>
  <si>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</si>
  <si>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</si>
  <si>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</si>
  <si>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</si>
  <si>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</si>
  <si>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</si>
  <si>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</si>
  <si>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</si>
  <si>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</si>
  <si>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</si>
  <si>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</si>
  <si>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</si>
  <si>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</si>
  <si>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</si>
  <si>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</si>
  <si>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</si>
  <si>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</si>
  <si>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</si>
  <si>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</si>
  <si>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</si>
  <si>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</si>
  <si>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</si>
  <si>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</si>
  <si>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</si>
  <si>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</si>
  <si>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</si>
  <si>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</si>
  <si>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</si>
  <si>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</si>
  <si>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</si>
  <si>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</si>
  <si>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</si>
  <si>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</si>
  <si>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</si>
  <si>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</si>
  <si>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</si>
  <si>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</si>
  <si>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</si>
  <si>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</si>
  <si>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</si>
  <si>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</si>
  <si>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</si>
  <si>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</si>
  <si>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</si>
  <si>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</si>
  <si>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</si>
  <si>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</si>
  <si>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</si>
  <si>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</si>
  <si>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</si>
  <si>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</si>
  <si>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</si>
  <si>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</si>
  <si>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</si>
  <si>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</si>
  <si>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</si>
  <si>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</si>
  <si>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</si>
  <si>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</si>
  <si>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</si>
  <si>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</si>
  <si>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</si>
  <si>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</si>
  <si>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</si>
  <si>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</si>
  <si>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</si>
  <si>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</si>
  <si>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</si>
  <si>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</si>
  <si>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</si>
  <si>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</si>
  <si>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</si>
  <si>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</si>
  <si>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</si>
  <si>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</si>
  <si>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</si>
  <si>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</si>
  <si>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</si>
  <si>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</si>
  <si>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</si>
  <si>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</si>
  <si>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</si>
  <si>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</si>
  <si>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</si>
  <si>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</si>
  <si>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</si>
  <si>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</si>
  <si>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</si>
  <si>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</si>
  <si>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</si>
  <si>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</si>
  <si>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</si>
  <si>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</si>
  <si>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</si>
  <si>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</si>
  <si>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</si>
  <si>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</si>
  <si>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</si>
  <si>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</si>
  <si>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</si>
  <si>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</si>
  <si>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</si>
  <si>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</si>
  <si>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</si>
  <si>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</si>
  <si>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</si>
  <si>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</si>
  <si>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</si>
  <si>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</si>
  <si>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</si>
  <si>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</si>
  <si>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</si>
  <si>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</si>
  <si>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</si>
  <si>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</si>
  <si>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</si>
  <si>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</si>
  <si>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</si>
  <si>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</si>
  <si>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</si>
  <si>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</si>
  <si>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</si>
  <si>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</si>
  <si>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</si>
  <si>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</si>
  <si>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</si>
  <si>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</si>
  <si>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</si>
  <si>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</si>
  <si>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</si>
  <si>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</si>
  <si>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</si>
  <si>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</si>
  <si>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</si>
  <si>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</si>
  <si>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</si>
  <si>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</si>
  <si>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</si>
  <si>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</si>
  <si>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</si>
  <si>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</si>
  <si>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</si>
  <si>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</si>
  <si>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</si>
  <si>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</si>
  <si>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</si>
  <si>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</si>
  <si>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</si>
  <si>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</si>
  <si>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</si>
  <si>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</si>
  <si>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</si>
  <si>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</si>
  <si>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</si>
  <si>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</si>
  <si>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</si>
  <si>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</si>
  <si>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</si>
  <si>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</si>
  <si>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</si>
  <si>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</si>
  <si>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</si>
  <si>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</si>
  <si>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</si>
  <si>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</si>
  <si>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</si>
  <si>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</si>
  <si>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</si>
  <si>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</si>
  <si>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</si>
  <si>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</si>
  <si>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</si>
  <si>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</si>
  <si>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</si>
  <si>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</si>
  <si>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</si>
  <si>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</si>
  <si>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</si>
  <si>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</si>
  <si>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</si>
  <si>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</si>
  <si>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</si>
  <si>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</si>
  <si>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</si>
  <si>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</si>
  <si>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</si>
  <si>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</si>
  <si>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</si>
  <si>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</si>
  <si>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</si>
  <si>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</si>
  <si>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</si>
  <si>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</si>
  <si>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</si>
  <si>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</si>
  <si>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</si>
  <si>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</si>
  <si>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</si>
  <si>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</si>
  <si>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</si>
  <si>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</si>
  <si>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</si>
  <si>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</si>
  <si>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</si>
  <si>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</si>
  <si>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</si>
  <si>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</si>
  <si>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</si>
  <si>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</si>
  <si>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</si>
  <si>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</si>
  <si>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</si>
  <si>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</si>
  <si>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</si>
  <si>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</si>
  <si>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</si>
  <si>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</si>
  <si>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</si>
  <si>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</si>
  <si>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</si>
  <si>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</si>
  <si>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</si>
  <si>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</si>
  <si>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</si>
  <si>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</si>
  <si>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</si>
  <si>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</si>
  <si>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</si>
  <si>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</si>
  <si>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</si>
  <si>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</si>
  <si>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</si>
  <si>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</si>
  <si>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</si>
  <si>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</si>
  <si>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</si>
  <si>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</si>
  <si>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</si>
  <si>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</si>
  <si>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</si>
  <si>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</si>
  <si>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</si>
  <si>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</si>
  <si>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</si>
  <si>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</si>
  <si>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</si>
  <si>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</si>
  <si>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</si>
  <si>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</si>
  <si>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</si>
  <si>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</si>
  <si>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</si>
  <si>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</si>
  <si>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</si>
  <si>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</si>
  <si>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</si>
  <si>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</si>
  <si>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</si>
  <si>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</si>
  <si>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</si>
  <si>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</si>
  <si>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</si>
  <si>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</si>
  <si>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</si>
  <si>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</si>
  <si>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</si>
  <si>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</si>
  <si>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</si>
  <si>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</si>
  <si>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</si>
  <si>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</si>
  <si>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</si>
  <si>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</si>
  <si>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</si>
  <si>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</si>
  <si>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</si>
  <si>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</si>
  <si>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</si>
  <si>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</si>
  <si>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</si>
  <si>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</si>
  <si>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</si>
  <si>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</si>
  <si>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</si>
  <si>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</si>
  <si>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</si>
  <si>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</si>
  <si>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</si>
  <si>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</si>
  <si>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</si>
  <si>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</si>
  <si>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</si>
  <si>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</si>
  <si>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</si>
  <si>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</si>
  <si>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</si>
  <si>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</si>
  <si>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</si>
  <si>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</si>
  <si>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</si>
  <si>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</si>
  <si>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</si>
  <si>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</si>
  <si>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</si>
  <si>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</si>
  <si>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</si>
  <si>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</si>
  <si>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</si>
  <si>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</si>
  <si>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</si>
  <si>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</si>
  <si>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</si>
  <si>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</si>
  <si>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</si>
  <si>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</si>
  <si>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</si>
  <si>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</si>
  <si>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</si>
  <si>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</si>
  <si>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</si>
  <si>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</si>
  <si>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</si>
  <si>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</si>
  <si>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</si>
  <si>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</si>
  <si>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</si>
  <si>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</si>
  <si>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</si>
  <si>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</si>
  <si>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</si>
  <si>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</si>
  <si>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</si>
  <si>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</si>
  <si>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</si>
  <si>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</si>
  <si>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</si>
  <si>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</si>
  <si>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</si>
  <si>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</si>
  <si>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</si>
  <si>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</si>
  <si>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</si>
  <si>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</si>
  <si>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</si>
  <si>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</si>
  <si>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</si>
  <si>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</si>
  <si>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</si>
  <si>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</si>
  <si>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</si>
  <si>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</si>
  <si>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</si>
  <si>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</si>
  <si>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</si>
  <si>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</si>
  <si>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</si>
  <si>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</si>
  <si>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</si>
  <si>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</si>
  <si>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</si>
  <si>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</si>
  <si>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</si>
  <si>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</si>
  <si>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</si>
  <si>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</si>
  <si>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</si>
  <si>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</si>
  <si>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</si>
  <si>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</si>
  <si>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</si>
  <si>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</si>
  <si>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</si>
  <si>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</si>
  <si>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</si>
  <si>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</si>
  <si>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</si>
  <si>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</si>
  <si>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</si>
  <si>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</si>
  <si>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</si>
  <si>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</si>
  <si>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</si>
  <si>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</si>
  <si>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</si>
  <si>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</si>
  <si>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</si>
  <si>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</si>
  <si>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</si>
  <si>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</si>
  <si>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</si>
  <si>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</si>
  <si>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</si>
  <si>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</si>
  <si>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</si>
  <si>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</si>
  <si>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</si>
  <si>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</si>
  <si>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</si>
  <si>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</si>
  <si>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</si>
  <si>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</si>
  <si>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</si>
  <si>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</si>
  <si>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</si>
  <si>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</si>
  <si>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</si>
  <si>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</si>
  <si>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</si>
  <si>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</si>
  <si>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</si>
  <si>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</si>
  <si>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</si>
  <si>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</si>
  <si>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</si>
  <si>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</si>
  <si>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</si>
  <si>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</si>
  <si>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</si>
  <si>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</si>
  <si>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</si>
  <si>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</si>
  <si>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</si>
  <si>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</si>
  <si>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</si>
  <si>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</si>
  <si>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</si>
  <si>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</si>
  <si>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</si>
  <si>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</si>
  <si>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</si>
  <si>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</si>
  <si>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</si>
  <si>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</si>
  <si>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</si>
  <si>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</si>
  <si>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</si>
  <si>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</si>
  <si>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</si>
  <si>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</si>
  <si>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</si>
  <si>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</si>
  <si>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</si>
  <si>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</si>
  <si>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</si>
  <si>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</si>
  <si>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</si>
  <si>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</si>
  <si>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</si>
  <si>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</si>
  <si>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</si>
  <si>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</si>
  <si>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</si>
  <si>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</si>
  <si>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</si>
  <si>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</si>
  <si>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</si>
  <si>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</si>
  <si>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</si>
  <si>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</si>
  <si>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</si>
  <si>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</si>
  <si>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</si>
  <si>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</si>
  <si>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</si>
  <si>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</si>
  <si>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</si>
  <si>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</si>
  <si>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</si>
  <si>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</si>
  <si>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</si>
  <si>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</si>
  <si>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</si>
  <si>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</si>
  <si>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</si>
  <si>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</si>
  <si>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</si>
  <si>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</si>
  <si>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</si>
  <si>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</si>
  <si>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</si>
  <si>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</si>
  <si>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</si>
  <si>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</si>
  <si>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</si>
  <si>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</si>
  <si>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</si>
  <si>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</si>
  <si>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</si>
  <si>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</si>
  <si>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</si>
  <si>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</si>
  <si>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</si>
  <si>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</si>
  <si>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</si>
  <si>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</si>
  <si>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</si>
  <si>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</si>
  <si>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</si>
  <si>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</si>
  <si>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</si>
  <si>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</si>
  <si>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</si>
  <si>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</si>
  <si>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</si>
  <si>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</si>
  <si>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</si>
  <si>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</si>
  <si>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</si>
  <si>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</si>
  <si>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</si>
  <si>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</si>
  <si>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</si>
  <si>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</si>
  <si>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</si>
  <si>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</si>
  <si>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</si>
  <si>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</si>
  <si>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</si>
  <si>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</si>
  <si>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</si>
  <si>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</si>
  <si>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</si>
  <si>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</si>
  <si>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</si>
  <si>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</si>
  <si>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</si>
  <si>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</si>
  <si>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</si>
  <si>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</si>
  <si>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</si>
  <si>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</si>
  <si>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</si>
  <si>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</si>
  <si>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</si>
  <si>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</si>
  <si>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</si>
  <si>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</si>
  <si>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</si>
  <si>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</si>
  <si>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</si>
  <si>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</si>
  <si>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</si>
  <si>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</si>
  <si>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</si>
  <si>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</si>
  <si>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</si>
  <si>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</si>
  <si>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</si>
  <si>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</si>
  <si>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</si>
  <si>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</si>
  <si>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</si>
  <si>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</si>
  <si>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</si>
  <si>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</si>
  <si>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</si>
  <si>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</si>
  <si>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</si>
  <si>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</si>
  <si>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</si>
  <si>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</si>
  <si>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</si>
  <si>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</si>
  <si>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</si>
  <si>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</si>
  <si>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</si>
  <si>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</si>
  <si>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</si>
  <si>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</si>
  <si>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</si>
  <si>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</si>
  <si>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</si>
  <si>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</si>
  <si>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</si>
  <si>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</si>
  <si>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</si>
  <si>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</si>
  <si>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</si>
  <si>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</si>
  <si>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</si>
  <si>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</si>
  <si>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</si>
  <si>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</si>
  <si>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</si>
  <si>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</si>
  <si>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</si>
  <si>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</si>
  <si>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</si>
  <si>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</si>
  <si>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</si>
  <si>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</si>
  <si>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</si>
  <si>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</si>
  <si>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</si>
  <si>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</si>
  <si>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</si>
  <si>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</si>
  <si>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</si>
  <si>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</si>
  <si>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</si>
  <si>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</si>
  <si>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</si>
  <si>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</si>
  <si>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</si>
  <si>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</si>
  <si>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</si>
  <si>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</si>
  <si>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</si>
  <si>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</si>
  <si>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</si>
  <si>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</si>
  <si>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</si>
  <si>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</si>
  <si>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</si>
  <si>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</si>
  <si>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</si>
  <si>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</si>
  <si>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</si>
  <si>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</si>
  <si>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</si>
  <si>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</si>
  <si>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</si>
  <si>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</si>
  <si>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</si>
  <si>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</si>
  <si>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</si>
  <si>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</si>
  <si>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</si>
  <si>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</si>
  <si>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</si>
  <si>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</si>
  <si>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</si>
  <si>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</si>
  <si>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</si>
  <si>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</si>
  <si>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</si>
  <si>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</si>
  <si>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</si>
  <si>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</si>
  <si>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</si>
  <si>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</si>
  <si>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</si>
  <si>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</si>
  <si>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</si>
  <si>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</si>
  <si>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</si>
  <si>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</si>
  <si>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</si>
  <si>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</si>
  <si>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</si>
  <si>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</si>
  <si>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</si>
  <si>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</si>
  <si>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</si>
  <si>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</si>
  <si>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</si>
  <si>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</si>
  <si>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</si>
  <si>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</si>
  <si>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</si>
  <si>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</si>
  <si>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</si>
  <si>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</si>
  <si>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</si>
  <si>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</si>
  <si>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</si>
  <si>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</si>
  <si>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</si>
  <si>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</si>
  <si>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</si>
  <si>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</si>
  <si>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</si>
  <si>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</si>
  <si>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</si>
  <si>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</si>
  <si>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</si>
  <si>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</si>
  <si>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</si>
  <si>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</si>
  <si>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</si>
  <si>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</si>
  <si>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</si>
  <si>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</si>
  <si>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</si>
  <si>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</si>
  <si>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</si>
  <si>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</si>
  <si>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</si>
  <si>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</si>
  <si>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</si>
  <si>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</si>
  <si>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</si>
  <si>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</si>
  <si>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</si>
  <si>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</si>
  <si>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</si>
  <si>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</si>
  <si>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</si>
  <si>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</si>
  <si>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</si>
  <si>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</si>
  <si>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</si>
  <si>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</si>
  <si>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</si>
  <si>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</si>
  <si>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</si>
  <si>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</si>
  <si>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</si>
  <si>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</si>
  <si>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</si>
  <si>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</si>
  <si>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</si>
  <si>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</si>
  <si>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</si>
  <si>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</si>
  <si>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</si>
  <si>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</si>
  <si>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</si>
  <si>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</si>
  <si>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</si>
  <si>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</si>
  <si>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</si>
  <si>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</si>
  <si>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</si>
  <si>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</si>
  <si>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</si>
  <si>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</si>
  <si>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</si>
  <si>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</si>
  <si>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</si>
  <si>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</si>
  <si>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</si>
  <si>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</si>
  <si>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</si>
  <si>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</si>
  <si>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</si>
  <si>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</si>
  <si>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</si>
  <si>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</si>
  <si>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</si>
  <si>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</si>
  <si>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</si>
  <si>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</si>
  <si>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</si>
  <si>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</si>
  <si>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</si>
  <si>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</si>
  <si>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</si>
  <si>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</si>
  <si>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</si>
  <si>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</si>
  <si>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</si>
  <si>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</si>
  <si>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</si>
  <si>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</si>
  <si>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</si>
  <si>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</si>
  <si>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</si>
  <si>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</si>
  <si>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</si>
  <si>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</si>
  <si>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</si>
  <si>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</si>
  <si>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</si>
  <si>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</si>
  <si>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</si>
  <si>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</si>
  <si>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</si>
  <si>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</si>
  <si>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</si>
  <si>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</si>
  <si>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</si>
  <si>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</si>
  <si>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</si>
  <si>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</si>
  <si>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</si>
  <si>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</si>
  <si>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</si>
  <si>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</si>
  <si>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</si>
  <si>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</si>
  <si>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</si>
  <si>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</si>
  <si>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</si>
  <si>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</si>
  <si>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</si>
  <si>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</si>
  <si>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</si>
  <si>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</si>
  <si>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</si>
  <si>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</si>
  <si>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</si>
  <si>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</si>
  <si>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</si>
  <si>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</si>
  <si>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</si>
  <si>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</si>
  <si>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</si>
  <si>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</si>
  <si>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</si>
  <si>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</si>
  <si>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</si>
  <si>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</si>
  <si>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</si>
  <si>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</si>
  <si>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</si>
  <si>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</si>
  <si>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</si>
  <si>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</si>
  <si>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</si>
  <si>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</si>
  <si>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</si>
  <si>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</si>
  <si>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</si>
  <si>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</si>
  <si>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</si>
  <si>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</si>
  <si>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</si>
  <si>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</si>
  <si>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</si>
  <si>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</si>
  <si>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</si>
  <si>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</si>
  <si>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</si>
  <si>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</si>
  <si>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</si>
  <si>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</si>
  <si>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</si>
  <si>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</si>
  <si>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</si>
  <si>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</si>
  <si>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</si>
  <si>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</si>
  <si>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</si>
  <si>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</si>
  <si>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</si>
  <si>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</si>
  <si>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</si>
  <si>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</si>
  <si>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</si>
  <si>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</si>
  <si>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</si>
  <si>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</si>
  <si>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</si>
  <si>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</si>
  <si>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</si>
  <si>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</si>
  <si>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</si>
  <si>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</si>
  <si>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</si>
  <si>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</si>
  <si>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</si>
  <si>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</si>
  <si>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</si>
  <si>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</si>
  <si>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</si>
  <si>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</si>
  <si>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</si>
  <si>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</si>
  <si>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</si>
  <si>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</si>
  <si>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</si>
  <si>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</si>
  <si>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</si>
  <si>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</si>
  <si>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</si>
  <si>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</si>
  <si>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</si>
  <si>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</si>
  <si>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</si>
  <si>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</si>
  <si>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</si>
  <si>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</si>
  <si>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</si>
  <si>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</si>
  <si>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</si>
  <si>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</si>
  <si>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</si>
  <si>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</si>
  <si>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</si>
  <si>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</si>
  <si>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</si>
  <si>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</si>
  <si>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</si>
  <si>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</si>
  <si>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</si>
  <si>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</si>
  <si>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</si>
  <si>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</si>
  <si>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</si>
  <si>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</si>
  <si>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</si>
  <si>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</si>
  <si>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</si>
  <si>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</si>
  <si>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</si>
  <si>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</si>
  <si>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</si>
  <si>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</si>
  <si>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</si>
  <si>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</si>
  <si>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</si>
  <si>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</si>
  <si>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</si>
  <si>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</si>
  <si>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</si>
  <si>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</si>
  <si>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</si>
  <si>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</si>
  <si>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</si>
  <si>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</si>
  <si>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</si>
  <si>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</si>
  <si>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</si>
  <si>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</si>
  <si>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</si>
  <si>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</si>
  <si>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</si>
  <si>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</si>
  <si>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</si>
  <si>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</si>
  <si>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</si>
  <si>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</si>
  <si>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</si>
  <si>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</si>
  <si>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</si>
  <si>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</si>
  <si>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</si>
  <si>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</si>
  <si>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</si>
  <si>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</si>
  <si>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</si>
  <si>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</si>
  <si>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</si>
  <si>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</si>
  <si>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</si>
  <si>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</si>
  <si>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</si>
  <si>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</si>
  <si>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</si>
  <si>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</si>
  <si>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</si>
  <si>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</si>
  <si>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</si>
  <si>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</si>
  <si>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</si>
  <si>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</si>
  <si>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</si>
  <si>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</si>
  <si>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</si>
  <si>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</si>
  <si>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</si>
  <si>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</si>
  <si>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</si>
  <si>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</si>
  <si>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</si>
  <si>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</si>
  <si>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</si>
  <si>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</si>
  <si>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</si>
  <si>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</si>
  <si>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</si>
  <si>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</si>
  <si>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</si>
  <si>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</si>
  <si>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</si>
  <si>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</si>
  <si>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</si>
  <si>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</si>
  <si>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</si>
  <si>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</si>
  <si>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</si>
  <si>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</si>
  <si>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</si>
  <si>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</si>
  <si>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</si>
  <si>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</si>
  <si>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</si>
  <si>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</si>
  <si>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</si>
  <si>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</si>
  <si>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</si>
  <si>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</si>
  <si>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</si>
  <si>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</si>
  <si>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</si>
  <si>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</si>
  <si>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</si>
  <si>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</si>
  <si>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</si>
  <si>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</si>
  <si>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</si>
  <si>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</si>
  <si>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</si>
  <si>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</si>
  <si>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</si>
  <si>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</si>
  <si>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</si>
  <si>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</si>
  <si>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</si>
  <si>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</si>
  <si>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</si>
  <si>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</si>
  <si>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</si>
  <si>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</si>
  <si>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</si>
  <si>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</si>
  <si>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</si>
  <si>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</si>
  <si>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</si>
  <si>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</si>
  <si>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</si>
  <si>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</si>
  <si>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</si>
  <si>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</si>
  <si>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</si>
  <si>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</si>
  <si>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</si>
  <si>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</si>
  <si>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</si>
  <si>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</si>
  <si>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</si>
  <si>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</si>
  <si>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</si>
  <si>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</si>
  <si>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</si>
  <si>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</si>
  <si>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</si>
  <si>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</si>
  <si>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</si>
  <si>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</si>
  <si>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</si>
  <si>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</si>
  <si>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</si>
  <si>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</si>
  <si>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</si>
  <si>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</si>
  <si>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</si>
  <si>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</si>
  <si>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</si>
  <si>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</si>
  <si>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</si>
  <si>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</si>
  <si>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</si>
  <si>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</si>
  <si>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</si>
  <si>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</si>
  <si>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</si>
  <si>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</si>
  <si>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</si>
  <si>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</si>
  <si>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</si>
  <si>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</si>
  <si>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</si>
  <si>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</si>
  <si>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</si>
  <si>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</si>
  <si>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</si>
  <si>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</si>
  <si>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</si>
  <si>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</si>
  <si>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</si>
  <si>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</si>
  <si>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</si>
  <si>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</si>
  <si>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</si>
  <si>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</si>
  <si>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</si>
  <si>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</si>
  <si>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</si>
  <si>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</si>
  <si>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</si>
  <si>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</si>
  <si>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</si>
  <si>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</si>
  <si>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</si>
  <si>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</si>
  <si>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</si>
  <si>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</si>
  <si>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</si>
  <si>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</si>
  <si>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</si>
  <si>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</si>
  <si>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</si>
  <si>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</si>
  <si>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</si>
  <si>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</si>
  <si>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</si>
  <si>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</si>
  <si>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</si>
  <si>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</si>
  <si>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</si>
  <si>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</si>
  <si>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</si>
  <si>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</si>
  <si>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</si>
  <si>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</si>
  <si>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</si>
  <si>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</si>
  <si>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</si>
  <si>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</si>
  <si>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</si>
  <si>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</si>
  <si>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</si>
  <si>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</si>
  <si>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</si>
  <si>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</si>
  <si>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</si>
  <si>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</si>
  <si>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</si>
  <si>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</si>
  <si>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</si>
  <si>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</si>
  <si>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</si>
  <si>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</si>
  <si>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</si>
  <si>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</si>
  <si>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</si>
  <si>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</si>
  <si>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</si>
  <si>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</si>
  <si>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</si>
  <si>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</si>
  <si>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</si>
  <si>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</si>
  <si>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</si>
  <si>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</si>
  <si>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</si>
  <si>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</si>
  <si>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</si>
  <si>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</si>
  <si>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</si>
  <si>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</si>
  <si>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</si>
  <si>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</si>
  <si>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</si>
  <si>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</si>
  <si>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</si>
  <si>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</si>
  <si>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</si>
  <si>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</si>
  <si>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</si>
  <si>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</si>
  <si>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</si>
  <si>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</si>
  <si>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</si>
  <si>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</si>
  <si>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</si>
  <si>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</si>
  <si>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</si>
  <si>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</si>
  <si>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</si>
  <si>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</si>
  <si>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</si>
  <si>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</si>
  <si>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</si>
  <si>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</si>
  <si>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</si>
  <si>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</si>
  <si>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</si>
  <si>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</si>
  <si>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</si>
  <si>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</si>
  <si>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</si>
  <si>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</si>
  <si>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</si>
  <si>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</si>
  <si>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</si>
  <si>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</si>
  <si>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</si>
  <si>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</si>
  <si>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</si>
  <si>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</si>
  <si>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</si>
  <si>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</si>
  <si>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</si>
  <si>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</si>
  <si>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</si>
  <si>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</si>
  <si>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</si>
  <si>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</si>
  <si>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</si>
  <si>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</si>
  <si>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</si>
  <si>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</si>
  <si>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</si>
  <si>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</si>
  <si>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</si>
  <si>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</si>
  <si>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</si>
  <si>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</si>
  <si>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</si>
  <si>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</si>
  <si>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</si>
  <si>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</si>
  <si>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</si>
  <si>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</si>
  <si>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</si>
  <si>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</si>
  <si>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</si>
  <si>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</si>
  <si>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</si>
  <si>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</si>
  <si>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</si>
  <si>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</si>
  <si>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</si>
  <si>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</si>
  <si>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</si>
  <si>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</si>
  <si>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</si>
  <si>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</si>
  <si>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</si>
  <si>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</si>
  <si>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</si>
  <si>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</si>
  <si>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</si>
  <si>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</si>
  <si>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</si>
  <si>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</si>
  <si>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</si>
  <si>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</si>
  <si>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</si>
  <si>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</si>
  <si>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</si>
  <si>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</si>
  <si>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</si>
  <si>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</si>
  <si>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</si>
  <si>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</si>
  <si>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</si>
  <si>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</si>
  <si>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</si>
  <si>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</si>
  <si>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</si>
  <si>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</si>
  <si>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</si>
  <si>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</si>
  <si>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</si>
  <si>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</si>
  <si>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</si>
  <si>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</si>
  <si>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</si>
  <si>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</si>
  <si>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</si>
  <si>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</si>
  <si>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</si>
  <si>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</si>
  <si>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</si>
  <si>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</si>
  <si>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</si>
  <si>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</si>
  <si>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</si>
  <si>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</si>
  <si>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</si>
  <si>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</si>
  <si>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</si>
  <si>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</si>
  <si>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</si>
  <si>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</si>
  <si>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</si>
  <si>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</si>
  <si>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</si>
  <si>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</si>
  <si>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</si>
  <si>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</si>
  <si>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</si>
  <si>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</si>
  <si>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</si>
  <si>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</si>
  <si>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</si>
  <si>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</si>
  <si>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</si>
  <si>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</si>
  <si>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</si>
  <si>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</si>
  <si>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</si>
  <si>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</si>
  <si>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</si>
  <si>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</si>
  <si>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</si>
  <si>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</si>
  <si>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</si>
  <si>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</si>
  <si>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</si>
  <si>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</si>
  <si>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</si>
  <si>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</si>
  <si>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</si>
  <si>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</si>
  <si>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</si>
  <si>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</si>
  <si>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</si>
  <si>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</si>
  <si>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</si>
  <si>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</si>
  <si>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</si>
  <si>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</si>
  <si>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</si>
  <si>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</si>
  <si>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</si>
  <si>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</si>
  <si>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</si>
  <si>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</si>
  <si>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</si>
  <si>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</si>
  <si>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</si>
  <si>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</si>
  <si>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</si>
  <si>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</si>
  <si>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</si>
  <si>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</si>
  <si>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</si>
  <si>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</si>
  <si>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</si>
  <si>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</si>
  <si>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</si>
  <si>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</si>
  <si>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</si>
  <si>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</si>
  <si>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</si>
  <si>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</si>
  <si>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</si>
  <si>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</si>
  <si>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</si>
  <si>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</si>
  <si>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</si>
  <si>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</si>
  <si>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</si>
  <si>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</si>
  <si>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</si>
  <si>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</si>
  <si>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</si>
  <si>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</si>
  <si>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</si>
  <si>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</si>
  <si>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</si>
  <si>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</si>
  <si>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</si>
  <si>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</si>
  <si>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</si>
  <si>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</si>
  <si>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</si>
  <si>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</si>
  <si>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</si>
  <si>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</si>
  <si>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</si>
  <si>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</si>
  <si>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</si>
  <si>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</si>
  <si>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</si>
  <si>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</si>
  <si>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</si>
  <si>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</si>
  <si>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</si>
  <si>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</si>
  <si>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</si>
  <si>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</si>
  <si>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</si>
  <si>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</si>
  <si>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</si>
  <si>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</si>
  <si>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</si>
  <si>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</si>
  <si>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</si>
  <si>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</si>
  <si>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</si>
  <si>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</si>
  <si>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</si>
  <si>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</si>
  <si>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</si>
  <si>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</si>
  <si>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</si>
  <si>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</si>
  <si>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</si>
  <si>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</si>
  <si>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</si>
  <si>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</si>
  <si>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</si>
  <si>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</si>
  <si>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</si>
  <si>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</si>
  <si>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</si>
  <si>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</si>
  <si>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</si>
  <si>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</si>
  <si>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</si>
  <si>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</si>
  <si>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</si>
  <si>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</si>
  <si>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</si>
  <si>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</si>
  <si>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</si>
  <si>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</si>
  <si>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</si>
  <si>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</si>
  <si>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</si>
  <si>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</si>
  <si>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</si>
  <si>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</si>
  <si>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</si>
  <si>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</si>
  <si>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</si>
  <si>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</si>
  <si>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</si>
  <si>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</si>
  <si>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</si>
  <si>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</si>
  <si>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</si>
  <si>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</si>
  <si>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</si>
  <si>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</si>
  <si>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</si>
  <si>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</si>
  <si>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</si>
  <si>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</si>
  <si>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</si>
  <si>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</si>
  <si>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</si>
  <si>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</si>
  <si>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</si>
  <si>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</si>
  <si>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</si>
  <si>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</si>
  <si>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</si>
  <si>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</si>
  <si>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</si>
  <si>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</si>
  <si>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</si>
  <si>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</si>
  <si>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</si>
  <si>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</si>
  <si>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</si>
  <si>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</si>
  <si>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</si>
  <si>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</si>
  <si>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</si>
  <si>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</si>
  <si>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</si>
  <si>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</si>
  <si>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</si>
  <si>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</si>
  <si>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</si>
  <si>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</si>
  <si>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</si>
  <si>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</si>
  <si>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</si>
  <si>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</si>
  <si>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</si>
  <si>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</si>
  <si>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</si>
  <si>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</si>
  <si>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</si>
  <si>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</si>
  <si>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</si>
  <si>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</si>
  <si>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</si>
  <si>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</si>
  <si>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</si>
  <si>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</si>
  <si>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</si>
  <si>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</si>
  <si>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</si>
  <si>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</si>
  <si>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</si>
  <si>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</si>
  <si>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</si>
  <si>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</si>
  <si>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</si>
  <si>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</si>
  <si>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</si>
  <si>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</si>
  <si>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</si>
  <si>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</si>
  <si>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</si>
  <si>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</si>
  <si>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</si>
  <si>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</si>
  <si>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</si>
  <si>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</si>
  <si>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</si>
  <si>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</si>
  <si>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</si>
  <si>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</si>
  <si>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</si>
  <si>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</si>
  <si>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</si>
  <si>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</si>
  <si>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</si>
  <si>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</si>
  <si>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</si>
  <si>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</si>
  <si>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</si>
  <si>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</si>
  <si>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</si>
  <si>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</si>
  <si>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</si>
  <si>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</si>
  <si>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</si>
  <si>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</si>
  <si>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</si>
  <si>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</si>
  <si>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</si>
  <si>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</si>
  <si>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</si>
  <si>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</si>
  <si>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</si>
  <si>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</si>
  <si>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</si>
  <si>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</si>
  <si>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</si>
  <si>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</si>
  <si>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</si>
  <si>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</si>
  <si>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</si>
  <si>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</si>
  <si>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</si>
  <si>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</si>
  <si>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</si>
  <si>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</si>
  <si>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</si>
  <si>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</si>
  <si>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</si>
  <si>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</si>
  <si>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</si>
  <si>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</si>
  <si>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</si>
  <si>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</si>
  <si>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</si>
  <si>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</si>
  <si>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</si>
  <si>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</si>
  <si>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</si>
  <si>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</si>
  <si>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</si>
  <si>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</si>
  <si>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</si>
  <si>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</si>
  <si>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</si>
  <si>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</si>
  <si>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</si>
  <si>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</si>
  <si>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</si>
  <si>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</si>
  <si>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</si>
  <si>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</si>
  <si>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</si>
  <si>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</si>
  <si>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</si>
  <si>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</si>
  <si>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</si>
  <si>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</si>
  <si>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</si>
  <si>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</si>
  <si>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</si>
  <si>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</si>
  <si>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</si>
  <si>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</si>
  <si>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</si>
  <si>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</si>
  <si>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</si>
  <si>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</si>
  <si>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</si>
  <si>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</si>
  <si>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</si>
  <si>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</si>
  <si>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</si>
  <si>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</si>
  <si>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</si>
  <si>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</si>
  <si>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</si>
  <si>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</si>
  <si>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</si>
  <si>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</si>
  <si>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</si>
  <si>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</si>
  <si>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</si>
  <si>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</si>
  <si>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</si>
  <si>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</si>
  <si>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</si>
  <si>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</si>
  <si>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</si>
  <si>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</si>
  <si>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</si>
  <si>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</si>
  <si>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</si>
  <si>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</si>
  <si>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</si>
  <si>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</si>
  <si>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</si>
  <si>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</si>
  <si>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</si>
  <si>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</si>
  <si>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</si>
  <si>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</si>
  <si>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</si>
  <si>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</si>
  <si>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</si>
  <si>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</si>
  <si>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</si>
  <si>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</si>
  <si>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</si>
  <si>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</si>
  <si>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</si>
  <si>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</si>
  <si>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</si>
  <si>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</si>
  <si>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</si>
  <si>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</si>
  <si>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</si>
  <si>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</si>
  <si>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</si>
  <si>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</si>
  <si>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</si>
  <si>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</si>
  <si>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</si>
  <si>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</si>
  <si>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</si>
  <si>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</si>
  <si>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</si>
  <si>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</si>
  <si>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</si>
  <si>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</si>
  <si>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</si>
  <si>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</si>
  <si>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</si>
  <si>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</si>
  <si>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</si>
  <si>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</si>
  <si>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</si>
  <si>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</si>
  <si>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</si>
  <si>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</si>
  <si>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</si>
  <si>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</si>
  <si>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</si>
  <si>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</si>
  <si>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</si>
  <si>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</si>
  <si>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</si>
  <si>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</si>
  <si>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</si>
  <si>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</si>
  <si>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</si>
  <si>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</si>
  <si>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</si>
  <si>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</si>
  <si>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</si>
  <si>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</si>
  <si>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</si>
  <si>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</si>
  <si>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</si>
  <si>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</si>
  <si>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</si>
  <si>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</si>
  <si>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</si>
  <si>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</si>
  <si>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</si>
  <si>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</si>
  <si>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</si>
  <si>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</si>
  <si>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</si>
  <si>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</si>
  <si>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</si>
  <si>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</si>
  <si>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</si>
  <si>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</si>
  <si>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</si>
  <si>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</si>
  <si>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</si>
  <si>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</si>
  <si>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</si>
  <si>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</si>
  <si>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</si>
  <si>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</si>
  <si>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</si>
  <si>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</si>
  <si>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</si>
  <si>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</si>
  <si>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</si>
  <si>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</si>
  <si>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</si>
  <si>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</si>
  <si>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</si>
  <si>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</si>
  <si>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</si>
  <si>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</si>
  <si>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</si>
  <si>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</si>
  <si>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</si>
  <si>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</si>
  <si>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</si>
  <si>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</si>
  <si>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</si>
  <si>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</si>
  <si>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</si>
  <si>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</si>
  <si>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</si>
  <si>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</si>
  <si>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</si>
  <si>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</si>
  <si>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</si>
  <si>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</si>
  <si>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</si>
  <si>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</si>
  <si>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</si>
  <si>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</si>
  <si>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</si>
  <si>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</si>
  <si>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</si>
  <si>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</si>
  <si>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</si>
  <si>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</si>
  <si>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</si>
  <si>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</si>
  <si>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</si>
  <si>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</si>
  <si>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</si>
  <si>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</si>
  <si>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</si>
  <si>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</si>
  <si>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</si>
  <si>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</si>
  <si>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</si>
  <si>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</si>
  <si>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</si>
  <si>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</si>
  <si>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</si>
  <si>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</si>
  <si>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</si>
  <si>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</si>
  <si>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</si>
  <si>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</si>
  <si>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</si>
  <si>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</si>
  <si>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</si>
  <si>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</si>
  <si>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</si>
  <si>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</si>
  <si>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</si>
  <si>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</si>
  <si>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</si>
  <si>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</si>
  <si>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</si>
  <si>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</si>
  <si>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</si>
  <si>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</si>
  <si>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</si>
  <si>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</si>
  <si>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</si>
  <si>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</si>
  <si>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</si>
  <si>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</si>
  <si>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</si>
  <si>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</si>
  <si>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</si>
  <si>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</si>
  <si>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</si>
  <si>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</si>
  <si>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</si>
  <si>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</si>
  <si>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</si>
  <si>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</si>
  <si>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</si>
  <si>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</si>
  <si>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</si>
  <si>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</si>
  <si>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</si>
  <si>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</si>
  <si>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</si>
  <si>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</si>
  <si>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</si>
  <si>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</si>
  <si>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</si>
  <si>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</si>
  <si>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</si>
  <si>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</si>
  <si>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</si>
  <si>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</si>
  <si>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</si>
  <si>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</si>
  <si>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</si>
  <si>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</si>
  <si>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</si>
  <si>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</si>
  <si>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</si>
  <si>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</si>
  <si>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</si>
  <si>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</si>
  <si>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</si>
  <si>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</si>
  <si>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</si>
  <si>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</si>
  <si>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</si>
  <si>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</si>
  <si>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</si>
  <si>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</si>
  <si>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</si>
  <si>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</si>
  <si>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</si>
  <si>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</si>
  <si>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</si>
  <si>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</si>
  <si>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</si>
  <si>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</si>
  <si>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</si>
  <si>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</si>
  <si>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</si>
  <si>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</si>
  <si>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</si>
  <si>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</si>
  <si>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</si>
  <si>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</si>
  <si>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</si>
  <si>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</si>
  <si>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</si>
  <si>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</si>
  <si>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</si>
  <si>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</si>
  <si>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</si>
  <si>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</si>
  <si>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</si>
  <si>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</si>
  <si>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</si>
  <si>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</si>
  <si>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</si>
  <si>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</si>
  <si>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</si>
  <si>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</si>
  <si>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</si>
  <si>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</si>
  <si>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</si>
  <si>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</si>
  <si>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</si>
  <si>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</si>
  <si>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</si>
  <si>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</si>
  <si>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</si>
  <si>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</si>
  <si>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</si>
  <si>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</si>
  <si>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</si>
  <si>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</si>
  <si>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</si>
  <si>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</si>
  <si>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</si>
  <si>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</si>
  <si>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</si>
  <si>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</si>
  <si>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</si>
  <si>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</si>
  <si>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</si>
  <si>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</si>
  <si>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</si>
  <si>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</si>
  <si>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</si>
  <si>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</si>
  <si>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</si>
  <si>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</si>
  <si>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</si>
  <si>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</si>
  <si>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</si>
  <si>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</si>
  <si>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</si>
  <si>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</si>
  <si>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</si>
  <si>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</si>
  <si>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</si>
  <si>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</si>
  <si>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</si>
  <si>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</si>
  <si>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</si>
  <si>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</si>
  <si>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</si>
  <si>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</si>
  <si>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</si>
  <si>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</si>
  <si>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</si>
  <si>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</si>
  <si>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</si>
  <si>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</si>
  <si>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</si>
  <si>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</si>
  <si>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</si>
  <si>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</si>
  <si>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</si>
  <si>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</si>
  <si>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</si>
  <si>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</si>
  <si>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</si>
  <si>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</si>
  <si>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</si>
  <si>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</si>
  <si>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</si>
  <si>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</si>
  <si>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</si>
  <si>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</si>
  <si>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</si>
  <si>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</si>
  <si>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</si>
  <si>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</si>
  <si>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</si>
  <si>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</si>
  <si>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</si>
  <si>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</si>
  <si>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</si>
  <si>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</si>
  <si>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</si>
  <si>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</si>
  <si>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</si>
  <si>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</si>
  <si>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</si>
  <si>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</si>
  <si>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</si>
  <si>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</si>
  <si>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</si>
  <si>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</si>
  <si>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</si>
  <si>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</si>
  <si>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</si>
  <si>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</si>
  <si>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</si>
  <si>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</si>
  <si>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</si>
  <si>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</si>
  <si>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</si>
  <si>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</si>
  <si>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</si>
  <si>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</si>
  <si>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</si>
  <si>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</si>
  <si>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</si>
  <si>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</si>
  <si>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</si>
  <si>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</si>
  <si>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</si>
  <si>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</si>
  <si>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</si>
  <si>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</si>
  <si>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</si>
  <si>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</si>
  <si>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</si>
  <si>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</si>
  <si>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</si>
  <si>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</si>
  <si>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</si>
  <si>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</si>
  <si>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</si>
  <si>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</si>
  <si>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</si>
  <si>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</si>
  <si>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</si>
  <si>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</si>
  <si>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</si>
  <si>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</si>
  <si>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</si>
  <si>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</si>
  <si>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</si>
  <si>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</si>
  <si>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</si>
  <si>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</si>
  <si>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</si>
  <si>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</si>
  <si>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</si>
  <si>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</si>
  <si>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</si>
  <si>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</si>
  <si>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</si>
  <si>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</si>
  <si>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</si>
  <si>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</si>
  <si>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</si>
  <si>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</si>
  <si>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</si>
  <si>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</si>
  <si>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</si>
  <si>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</si>
  <si>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</si>
  <si>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</si>
  <si>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</si>
  <si>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</si>
  <si>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</si>
  <si>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</si>
  <si>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</si>
  <si>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</si>
  <si>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</si>
  <si>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</si>
  <si>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</si>
  <si>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</si>
  <si>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</si>
  <si>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</si>
  <si>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</si>
  <si>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</si>
  <si>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</si>
  <si>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</si>
  <si>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</si>
  <si>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</si>
  <si>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</si>
  <si>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</si>
  <si>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</si>
  <si>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</si>
  <si>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</si>
  <si>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</si>
  <si>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</si>
  <si>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</si>
  <si>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</si>
  <si>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</si>
  <si>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</si>
  <si>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</si>
  <si>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</si>
  <si>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</si>
  <si>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</si>
  <si>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</si>
  <si>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</si>
  <si>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</si>
  <si>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</si>
  <si>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</si>
  <si>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</si>
  <si>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</si>
  <si>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</si>
  <si>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</si>
  <si>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</si>
  <si>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</si>
  <si>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</si>
  <si>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</si>
  <si>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</si>
  <si>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</si>
  <si>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</si>
  <si>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</si>
  <si>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</si>
  <si>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</si>
  <si>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</si>
  <si>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</si>
  <si>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</si>
  <si>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</si>
  <si>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</si>
  <si>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</si>
  <si>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</si>
  <si>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</si>
  <si>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</si>
  <si>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</si>
  <si>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</si>
  <si>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</si>
  <si>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</si>
  <si>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</si>
  <si>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</si>
  <si>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</si>
  <si>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</si>
  <si>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</si>
  <si>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</si>
  <si>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</si>
  <si>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</si>
  <si>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</si>
  <si>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</si>
  <si>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</si>
  <si>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</si>
  <si>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</si>
  <si>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</si>
  <si>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</si>
  <si>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</si>
  <si>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</si>
  <si>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</si>
  <si>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</si>
  <si>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</si>
  <si>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</si>
  <si>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</si>
  <si>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</si>
  <si>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</si>
  <si>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</si>
  <si>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</si>
  <si>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</si>
  <si>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</si>
  <si>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</si>
  <si>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</si>
  <si>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</si>
  <si>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</si>
  <si>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</si>
  <si>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</si>
  <si>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</si>
  <si>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</si>
  <si>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</si>
  <si>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</si>
  <si>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</si>
  <si>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</si>
  <si>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</si>
  <si>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</si>
  <si>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</si>
  <si>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</si>
  <si>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</si>
  <si>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</si>
  <si>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</si>
  <si>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</si>
  <si>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</si>
  <si>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</si>
  <si>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</si>
  <si>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</si>
  <si>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</si>
  <si>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</si>
  <si>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</si>
  <si>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</si>
  <si>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</si>
  <si>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</si>
  <si>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</si>
  <si>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</si>
  <si>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</si>
  <si>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</si>
  <si>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</si>
  <si>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</si>
  <si>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</si>
  <si>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</si>
  <si>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</si>
  <si>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</si>
  <si>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</si>
  <si>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</si>
  <si>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</si>
  <si>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</si>
  <si>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</si>
  <si>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</si>
  <si>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</si>
  <si>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</si>
  <si>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</si>
  <si>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</si>
  <si>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</si>
  <si>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</si>
  <si>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</si>
  <si>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</si>
  <si>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</si>
  <si>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</si>
  <si>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</si>
  <si>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</si>
  <si>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</si>
  <si>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</si>
  <si>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</si>
  <si>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</si>
  <si>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</si>
  <si>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</si>
  <si>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</si>
  <si>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</si>
  <si>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</si>
  <si>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</si>
  <si>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</si>
  <si>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</si>
  <si>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</si>
  <si>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</si>
  <si>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</si>
  <si>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</si>
  <si>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</si>
  <si>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</si>
  <si>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</si>
  <si>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</si>
  <si>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</si>
  <si>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</si>
  <si>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</si>
  <si>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</si>
  <si>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</si>
  <si>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</si>
  <si>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</si>
  <si>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</si>
  <si>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</si>
  <si>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</si>
  <si>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</si>
  <si>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</si>
  <si>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</si>
  <si>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</si>
  <si>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</si>
  <si>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</si>
  <si>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</si>
  <si>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</si>
  <si>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</si>
  <si>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</si>
  <si>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</si>
  <si>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</si>
  <si>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</si>
  <si>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</si>
  <si>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</si>
  <si>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</si>
  <si>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</si>
  <si>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</si>
  <si>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</si>
  <si>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</si>
  <si>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</si>
  <si>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</si>
  <si>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</si>
  <si>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</si>
  <si>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</si>
  <si>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</si>
  <si>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</si>
  <si>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</si>
  <si>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</si>
  <si>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</si>
  <si>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</si>
  <si>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</si>
  <si>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</si>
  <si>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</si>
  <si>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</si>
  <si>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</si>
  <si>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</si>
  <si>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</si>
  <si>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</si>
  <si>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</si>
  <si>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</si>
  <si>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</si>
  <si>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</si>
  <si>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</si>
  <si>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</si>
  <si>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</si>
  <si>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</si>
  <si>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</si>
  <si>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</si>
  <si>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</si>
  <si>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</si>
  <si>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</si>
  <si>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</si>
  <si>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</si>
  <si>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</si>
  <si>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</si>
  <si>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</si>
  <si>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</si>
  <si>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</si>
  <si>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</si>
  <si>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</si>
  <si>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</si>
  <si>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</si>
  <si>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</si>
  <si>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</si>
  <si>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</si>
  <si>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</si>
  <si>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</si>
  <si>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</si>
  <si>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</si>
  <si>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</si>
  <si>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</si>
  <si>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</si>
  <si>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</si>
  <si>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</si>
  <si>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</si>
  <si>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</si>
  <si>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</si>
  <si>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</si>
  <si>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</si>
  <si>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</si>
  <si>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</si>
  <si>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</si>
  <si>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</si>
  <si>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</si>
  <si>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</si>
  <si>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</si>
  <si>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</si>
  <si>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</si>
  <si>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</si>
  <si>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</si>
  <si>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</si>
  <si>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</si>
  <si>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</si>
  <si>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</si>
  <si>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</si>
  <si>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</si>
  <si>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</si>
  <si>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</si>
  <si>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</si>
  <si>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</si>
  <si>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</si>
  <si>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</si>
  <si>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</si>
  <si>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</si>
  <si>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</si>
  <si>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</si>
  <si>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</si>
  <si>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</si>
  <si>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</si>
  <si>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</si>
  <si>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</si>
  <si>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</si>
  <si>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</si>
  <si>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</si>
  <si>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</si>
  <si>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</si>
  <si>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</si>
  <si>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</si>
  <si>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</si>
  <si>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</si>
  <si>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</si>
  <si>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</si>
  <si>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</si>
  <si>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</si>
  <si>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</si>
  <si>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</si>
  <si>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</si>
  <si>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</si>
  <si>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</si>
  <si>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</si>
  <si>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</si>
  <si>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</si>
  <si>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</si>
  <si>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</si>
  <si>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</si>
  <si>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</si>
  <si>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</si>
  <si>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</si>
  <si>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</si>
  <si>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</si>
  <si>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</si>
  <si>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</si>
  <si>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</si>
  <si>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</si>
  <si>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</si>
  <si>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</si>
  <si>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</si>
  <si>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</si>
  <si>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</si>
  <si>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</si>
  <si>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</si>
  <si>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</si>
  <si>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</si>
  <si>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</si>
  <si>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</si>
  <si>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</si>
  <si>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</si>
  <si>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</si>
  <si>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</si>
  <si>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</si>
  <si>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</si>
  <si>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</si>
  <si>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</si>
  <si>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</si>
  <si>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</si>
  <si>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</si>
  <si>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</si>
  <si>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</si>
  <si>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</si>
  <si>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</si>
  <si>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</si>
  <si>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</si>
  <si>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</si>
  <si>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</si>
  <si>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</si>
  <si>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</si>
  <si>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</si>
  <si>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</si>
  <si>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</si>
  <si>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</si>
  <si>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</si>
  <si>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</si>
  <si>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</si>
  <si>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</si>
  <si>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</si>
  <si>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</si>
  <si>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</si>
  <si>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</si>
  <si>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</si>
  <si>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</si>
  <si>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</si>
  <si>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</si>
  <si>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</si>
  <si>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</si>
  <si>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</si>
  <si>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</si>
  <si>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</si>
  <si>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</si>
  <si>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</si>
  <si>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</si>
  <si>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</si>
  <si>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</si>
  <si>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</si>
  <si>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</si>
  <si>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</si>
  <si>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</si>
  <si>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</si>
  <si>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</si>
  <si>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</si>
  <si>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</si>
  <si>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</si>
  <si>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</si>
  <si>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</si>
  <si>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</si>
  <si>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</si>
  <si>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</si>
  <si>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</si>
  <si>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</si>
  <si>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</si>
  <si>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</si>
  <si>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</si>
  <si>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</si>
  <si>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</si>
  <si>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</si>
  <si>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</si>
  <si>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</si>
  <si>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</si>
  <si>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</si>
  <si>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</si>
  <si>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</si>
  <si>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</si>
  <si>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</si>
  <si>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</si>
  <si>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</si>
  <si>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</si>
  <si>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</si>
  <si>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</si>
  <si>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</si>
  <si>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</si>
  <si>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</si>
  <si>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</si>
  <si>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</si>
  <si>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</si>
  <si>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</si>
  <si>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</si>
  <si>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</si>
  <si>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</si>
  <si>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</si>
  <si>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</si>
  <si>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</si>
  <si>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</si>
  <si>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</si>
  <si>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</si>
  <si>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</si>
  <si>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</si>
  <si>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</si>
  <si>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</si>
  <si>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</si>
  <si>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</si>
  <si>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</si>
  <si>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</si>
  <si>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</si>
  <si>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</si>
  <si>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</si>
  <si>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</si>
  <si>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</si>
  <si>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</si>
  <si>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</si>
  <si>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</si>
  <si>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</si>
  <si>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</si>
  <si>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</si>
  <si>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</si>
  <si>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</si>
  <si>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</si>
  <si>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</si>
  <si>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</si>
  <si>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</si>
  <si>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</si>
  <si>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</si>
  <si>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</si>
  <si>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</si>
  <si>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</si>
  <si>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</si>
  <si>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</si>
  <si>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</si>
  <si>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</si>
  <si>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</si>
  <si>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</si>
  <si>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</si>
  <si>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</si>
  <si>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</si>
  <si>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</si>
  <si>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</si>
  <si>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</si>
  <si>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</si>
  <si>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</si>
  <si>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</si>
  <si>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</si>
  <si>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</si>
  <si>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</si>
  <si>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</si>
  <si>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</si>
  <si>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</si>
  <si>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</si>
  <si>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</si>
  <si>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</si>
  <si>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</si>
  <si>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</si>
  <si>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</si>
  <si>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</si>
  <si>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</si>
  <si>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</si>
  <si>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</si>
  <si>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</si>
  <si>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</si>
  <si>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</si>
  <si>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</si>
  <si>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</si>
  <si>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</si>
  <si>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</si>
  <si>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</si>
  <si>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</si>
  <si>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</si>
  <si>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</si>
  <si>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</si>
  <si>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</si>
  <si>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</si>
  <si>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</si>
  <si>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</si>
  <si>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</si>
  <si>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</si>
  <si>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</si>
  <si>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</si>
  <si>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</si>
  <si>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</si>
  <si>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</si>
  <si>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</si>
  <si>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</si>
  <si>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</si>
  <si>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</si>
  <si>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</si>
  <si>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</si>
  <si>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</si>
  <si>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</si>
  <si>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</si>
  <si>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</si>
  <si>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</si>
  <si>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</si>
  <si>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</si>
  <si>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</si>
  <si>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</si>
  <si>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</si>
  <si>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</si>
  <si>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</si>
  <si>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</si>
  <si>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</si>
  <si>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</si>
  <si>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</si>
  <si>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</si>
  <si>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</si>
  <si>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</si>
  <si>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</si>
  <si>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</si>
  <si>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</si>
  <si>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</si>
  <si>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</si>
  <si>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</si>
  <si>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</si>
  <si>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</si>
  <si>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</si>
  <si>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</si>
  <si>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</si>
  <si>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</si>
  <si>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</si>
  <si>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</si>
  <si>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</si>
  <si>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</si>
  <si>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</si>
  <si>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</si>
  <si>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</si>
  <si>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</si>
  <si>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</si>
  <si>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</si>
  <si>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</si>
  <si>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</si>
  <si>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</si>
  <si>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</si>
  <si>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</si>
  <si>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</si>
  <si>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</si>
  <si>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</si>
  <si>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</si>
  <si>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</si>
  <si>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</si>
  <si>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</si>
  <si>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</si>
  <si>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</si>
  <si>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</si>
  <si>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</si>
  <si>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</si>
  <si>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</si>
  <si>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</si>
  <si>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</si>
  <si>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</si>
  <si>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</si>
  <si>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</si>
  <si>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</si>
  <si>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</si>
  <si>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</si>
  <si>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</si>
  <si>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</si>
  <si>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</si>
  <si>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</si>
  <si>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</si>
  <si>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</si>
  <si>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</si>
  <si>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</si>
  <si>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</si>
  <si>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</si>
  <si>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</si>
  <si>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</si>
  <si>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</si>
  <si>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</si>
  <si>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</si>
  <si>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</si>
  <si>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</si>
  <si>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</si>
  <si>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</si>
  <si>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</si>
  <si>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</si>
  <si>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</si>
  <si>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</si>
  <si>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</si>
  <si>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</si>
  <si>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</si>
  <si>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</si>
  <si>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</si>
  <si>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</si>
  <si>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</si>
  <si>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</si>
  <si>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</si>
  <si>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</si>
  <si>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</si>
  <si>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</si>
  <si>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</si>
  <si>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</si>
  <si>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</si>
  <si>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</si>
  <si>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</si>
  <si>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</si>
  <si>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</si>
  <si>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</si>
  <si>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</si>
  <si>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</si>
  <si>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</si>
  <si>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</si>
  <si>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</si>
  <si>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</si>
  <si>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</si>
  <si>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</si>
  <si>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</si>
  <si>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</si>
  <si>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</si>
  <si>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</si>
  <si>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</si>
  <si>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</si>
  <si>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</si>
  <si>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</si>
  <si>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</si>
  <si>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</si>
  <si>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</si>
  <si>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</si>
  <si>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</si>
  <si>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</si>
  <si>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</si>
  <si>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</si>
  <si>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</si>
  <si>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</si>
  <si>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</si>
  <si>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</si>
  <si>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</si>
  <si>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</si>
  <si>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</si>
  <si>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</si>
  <si>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</si>
  <si>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</si>
  <si>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</si>
  <si>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</si>
  <si>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</si>
  <si>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</si>
  <si>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</si>
  <si>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</si>
  <si>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</si>
  <si>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</si>
  <si>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</si>
  <si>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</si>
  <si>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</si>
  <si>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</si>
  <si>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</si>
  <si>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</si>
  <si>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</si>
  <si>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</si>
  <si>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</si>
  <si>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</si>
  <si>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</si>
  <si>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</si>
  <si>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</si>
  <si>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</si>
  <si>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</si>
  <si>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</si>
  <si>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</si>
  <si>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</si>
  <si>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</si>
  <si>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</si>
  <si>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</si>
  <si>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</si>
  <si>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</si>
  <si>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</si>
  <si>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</si>
  <si>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</si>
  <si>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</si>
  <si>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</si>
  <si>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</si>
  <si>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</si>
  <si>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</si>
  <si>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</si>
  <si>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</si>
  <si>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</si>
  <si>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</si>
  <si>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</si>
  <si>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</si>
  <si>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</si>
  <si>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</si>
  <si>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</si>
  <si>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</si>
  <si>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</si>
  <si>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</si>
  <si>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</si>
  <si>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</si>
  <si>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</si>
  <si>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</si>
  <si>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</si>
  <si>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</si>
  <si>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</si>
  <si>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</si>
  <si>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</si>
  <si>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</si>
  <si>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</si>
  <si>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</si>
  <si>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</si>
  <si>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</si>
  <si>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</si>
  <si>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</si>
  <si>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</si>
  <si>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</si>
  <si>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</si>
  <si>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</si>
  <si>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</si>
  <si>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</si>
  <si>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</si>
  <si>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</si>
  <si>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</si>
  <si>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</si>
  <si>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</si>
  <si>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</si>
  <si>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</si>
  <si>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</si>
  <si>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</si>
  <si>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</si>
  <si>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</si>
  <si>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</si>
  <si>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</si>
  <si>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</si>
  <si>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</si>
  <si>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</si>
  <si>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</si>
  <si>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</si>
  <si>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</si>
  <si>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</si>
  <si>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</si>
  <si>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</si>
  <si>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</si>
  <si>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</si>
  <si>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</si>
  <si>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</si>
  <si>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</si>
  <si>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</si>
  <si>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</si>
  <si>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</si>
  <si>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</si>
  <si>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</si>
  <si>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</si>
  <si>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</si>
  <si>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</si>
  <si>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</si>
  <si>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</si>
  <si>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</si>
  <si>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</si>
  <si>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</si>
  <si>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</si>
  <si>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</si>
  <si>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</si>
  <si>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</si>
  <si>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</si>
  <si>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</si>
  <si>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</si>
  <si>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</si>
  <si>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</si>
  <si>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</si>
  <si>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</si>
  <si>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</si>
  <si>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</si>
  <si>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</si>
  <si>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</si>
  <si>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</si>
  <si>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</si>
  <si>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</si>
  <si>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</si>
  <si>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</si>
  <si>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</si>
  <si>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</si>
  <si>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</si>
  <si>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</si>
  <si>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</si>
  <si>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</si>
  <si>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</si>
  <si>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</si>
  <si>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</si>
  <si>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</si>
  <si>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</si>
  <si>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</si>
  <si>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</si>
  <si>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</si>
  <si>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</si>
  <si>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</si>
  <si>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</si>
  <si>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</si>
  <si>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</si>
  <si>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</si>
  <si>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</si>
  <si>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</si>
  <si>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</si>
  <si>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</si>
  <si>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</si>
  <si>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</si>
  <si>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</si>
  <si>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</si>
  <si>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</si>
  <si>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</si>
  <si>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</si>
  <si>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</si>
  <si>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</si>
  <si>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</si>
  <si>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</si>
  <si>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</si>
  <si>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</si>
  <si>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</si>
  <si>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</si>
  <si>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</si>
  <si>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</si>
  <si>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</si>
  <si>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</si>
  <si>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</si>
  <si>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</si>
  <si>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</si>
  <si>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</si>
  <si>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</si>
  <si>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</si>
  <si>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</si>
  <si>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</si>
  <si>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</si>
  <si>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</si>
  <si>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</si>
  <si>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</si>
  <si>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</si>
  <si>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</si>
  <si>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</si>
  <si>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</si>
  <si>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</si>
  <si>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</si>
  <si>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</si>
  <si>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</si>
  <si>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</si>
  <si>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</si>
  <si>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</si>
  <si>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</si>
  <si>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</si>
  <si>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</si>
  <si>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</si>
  <si>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</si>
  <si>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</si>
  <si>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</si>
  <si>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</si>
  <si>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</si>
  <si>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</si>
  <si>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</si>
  <si>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</si>
  <si>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</si>
  <si>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</si>
  <si>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</si>
  <si>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</si>
  <si>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</si>
  <si>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</si>
  <si>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</si>
  <si>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</si>
  <si>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</si>
  <si>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</si>
  <si>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</si>
  <si>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</si>
  <si>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</si>
  <si>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</si>
  <si>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</si>
  <si>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</si>
  <si>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</si>
  <si>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</si>
  <si>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</si>
  <si>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</si>
  <si>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</si>
  <si>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</si>
  <si>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</si>
  <si>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</si>
  <si>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</si>
  <si>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</si>
  <si>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</si>
  <si>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</si>
  <si>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</si>
  <si>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</si>
  <si>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</si>
  <si>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</si>
  <si>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</si>
  <si>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</si>
  <si>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</si>
  <si>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</si>
  <si>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</si>
  <si>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</si>
  <si>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</si>
  <si>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</si>
  <si>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</si>
  <si>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</si>
  <si>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</si>
  <si>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</si>
  <si>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</si>
  <si>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</si>
  <si>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</si>
  <si>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</si>
  <si>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</si>
  <si>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</si>
  <si>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</si>
  <si>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</si>
  <si>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</si>
  <si>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</si>
  <si>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</si>
  <si>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</si>
  <si>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</si>
  <si>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</si>
  <si>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</si>
  <si>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</si>
  <si>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</si>
  <si>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</si>
  <si>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</si>
  <si>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</si>
  <si>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</si>
  <si>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</si>
  <si>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</si>
  <si>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</si>
  <si>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</si>
  <si>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</si>
  <si>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</si>
  <si>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</si>
  <si>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</si>
  <si>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</si>
  <si>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</si>
  <si>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</si>
  <si>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</si>
  <si>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</si>
  <si>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</si>
  <si>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</si>
  <si>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</si>
  <si>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</si>
  <si>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</si>
  <si>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</si>
  <si>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</si>
  <si>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</si>
  <si>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</si>
  <si>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</si>
  <si>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</si>
  <si>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</si>
  <si>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</si>
  <si>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</si>
  <si>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</si>
  <si>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</si>
  <si>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</si>
  <si>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</si>
  <si>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</si>
  <si>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</si>
  <si>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</si>
  <si>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</si>
  <si>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</si>
  <si>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</si>
  <si>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</si>
  <si>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</si>
  <si>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</si>
  <si>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</si>
  <si>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</si>
  <si>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</si>
  <si>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</si>
  <si>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</si>
  <si>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</si>
  <si>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</si>
  <si>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</si>
  <si>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</si>
  <si>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</si>
  <si>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</si>
  <si>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</si>
  <si>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</si>
  <si>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</si>
  <si>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</si>
  <si>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</si>
  <si>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</si>
  <si>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</si>
  <si>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</si>
  <si>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</si>
  <si>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</si>
  <si>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</si>
  <si>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</si>
  <si>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</si>
  <si>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</si>
  <si>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</si>
  <si>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</si>
  <si>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</si>
  <si>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</si>
  <si>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</si>
  <si>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</si>
  <si>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</si>
  <si>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</si>
  <si>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</si>
  <si>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</si>
  <si>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</si>
  <si>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</si>
  <si>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</si>
  <si>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</si>
  <si>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</si>
  <si>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</si>
  <si>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</si>
  <si>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</si>
  <si>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</si>
  <si>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</si>
  <si>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</si>
  <si>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</si>
  <si>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</si>
  <si>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</si>
  <si>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</si>
  <si>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</si>
  <si>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</si>
  <si>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</si>
  <si>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</si>
  <si>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</si>
  <si>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</si>
  <si>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</si>
  <si>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</si>
  <si>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</si>
  <si>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</si>
  <si>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</si>
  <si>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</si>
  <si>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</si>
  <si>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</si>
  <si>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</si>
  <si>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</si>
  <si>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</si>
  <si>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</si>
  <si>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</si>
  <si>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</si>
  <si>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</si>
  <si>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</si>
  <si>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</si>
  <si>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</si>
  <si>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</si>
  <si>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</si>
  <si>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</si>
  <si>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</si>
  <si>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</si>
  <si>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</si>
  <si>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</si>
  <si>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</si>
  <si>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</si>
  <si>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</si>
  <si>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</si>
  <si>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</si>
  <si>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</si>
  <si>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</si>
  <si>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</si>
  <si>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</si>
  <si>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</si>
  <si>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</si>
  <si>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</si>
  <si>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</si>
  <si>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</si>
  <si>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</si>
  <si>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</si>
  <si>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</si>
  <si>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</si>
  <si>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</si>
  <si>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</si>
  <si>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</si>
  <si>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</si>
  <si>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</si>
  <si>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</si>
  <si>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</si>
  <si>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</si>
  <si>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</si>
  <si>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</si>
  <si>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</si>
  <si>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</si>
  <si>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</si>
  <si>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</si>
  <si>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</si>
  <si>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</si>
  <si>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</si>
  <si>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</si>
  <si>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</si>
  <si>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</si>
  <si>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</si>
  <si>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</si>
  <si>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</si>
  <si>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</si>
  <si>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</si>
  <si>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</si>
  <si>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</si>
  <si>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</si>
  <si>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</si>
  <si>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</si>
  <si>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</si>
  <si>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</si>
  <si>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</si>
  <si>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</si>
  <si>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</si>
  <si>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</si>
  <si>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</si>
  <si>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</si>
  <si>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</si>
  <si>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</si>
  <si>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</si>
  <si>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</si>
  <si>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</si>
  <si>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</si>
  <si>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</si>
  <si>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</si>
  <si>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</si>
  <si>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</si>
  <si>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</si>
  <si>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</si>
  <si>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</si>
  <si>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</si>
  <si>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</si>
  <si>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</si>
  <si>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</si>
  <si>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</si>
  <si>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</si>
  <si>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</si>
  <si>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</si>
  <si>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</si>
  <si>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</si>
  <si>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</si>
  <si>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</si>
  <si>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</si>
  <si>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</si>
  <si>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</si>
  <si>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</si>
  <si>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</si>
  <si>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</si>
  <si>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</si>
  <si>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</si>
  <si>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</si>
  <si>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</si>
  <si>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</si>
  <si>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</si>
  <si>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</si>
  <si>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</si>
  <si>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</si>
  <si>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</si>
  <si>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</si>
  <si>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</si>
  <si>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</si>
  <si>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</si>
  <si>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</si>
  <si>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</si>
  <si>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</si>
  <si>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</si>
  <si>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</si>
  <si>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</si>
  <si>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</si>
  <si>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</si>
  <si>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</si>
  <si>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</si>
  <si>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</si>
  <si>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</si>
  <si>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</si>
  <si>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</si>
  <si>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</si>
  <si>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</si>
  <si>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</si>
  <si>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</si>
  <si>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</si>
  <si>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</si>
  <si>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</si>
  <si>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</si>
  <si>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</si>
  <si>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</si>
  <si>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</si>
  <si>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</si>
  <si>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</si>
  <si>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</si>
  <si>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</si>
  <si>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</si>
  <si>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</si>
  <si>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</si>
  <si>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</si>
  <si>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</si>
  <si>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</si>
  <si>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</si>
  <si>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</si>
  <si>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</si>
  <si>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</si>
  <si>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</si>
  <si>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</si>
  <si>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</si>
  <si>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</si>
  <si>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</si>
  <si>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</si>
  <si>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</si>
  <si>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</si>
  <si>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</si>
  <si>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</si>
  <si>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</si>
  <si>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</si>
  <si>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</si>
  <si>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</si>
  <si>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</si>
  <si>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</si>
  <si>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</si>
  <si>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</si>
  <si>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</si>
  <si>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</si>
  <si>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</si>
  <si>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</si>
  <si>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</si>
  <si>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</si>
  <si>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</si>
  <si>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</si>
  <si>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</si>
  <si>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</si>
  <si>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</si>
  <si>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</si>
  <si>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</si>
  <si>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</si>
  <si>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</si>
  <si>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</si>
  <si>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</si>
  <si>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</si>
  <si>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</si>
  <si>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</si>
  <si>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</si>
  <si>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</si>
  <si>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</si>
  <si>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</si>
  <si>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</si>
  <si>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</si>
  <si>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</si>
  <si>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</si>
  <si>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</si>
  <si>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</si>
  <si>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</si>
  <si>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</si>
  <si>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</si>
  <si>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</si>
  <si>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</si>
  <si>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</si>
  <si>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</si>
  <si>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</si>
  <si>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</si>
  <si>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</si>
  <si>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</si>
  <si>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</si>
  <si>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</si>
  <si>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</si>
  <si>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</si>
  <si>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</si>
  <si>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</si>
  <si>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</si>
  <si>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</si>
  <si>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</si>
  <si>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</si>
  <si>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</si>
  <si>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</si>
  <si>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</si>
  <si>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</si>
  <si>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</si>
  <si>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</si>
  <si>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</si>
  <si>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</si>
  <si>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</si>
  <si>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</si>
  <si>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</si>
  <si>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</si>
  <si>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</si>
  <si>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</si>
  <si>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</si>
  <si>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</si>
  <si>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</si>
  <si>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</si>
  <si>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</si>
  <si>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</si>
  <si>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</si>
  <si>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</si>
  <si>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</si>
  <si>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</si>
  <si>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</si>
  <si>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</si>
  <si>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</si>
  <si>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</si>
  <si>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</si>
  <si>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</si>
  <si>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</si>
  <si>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</si>
  <si>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</si>
  <si>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</si>
  <si>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</si>
  <si>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</si>
  <si>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</si>
  <si>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</si>
  <si>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</si>
  <si>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</si>
  <si>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</si>
  <si>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</si>
  <si>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</si>
  <si>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</si>
  <si>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</si>
  <si>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</si>
  <si>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</si>
  <si>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</si>
  <si>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</si>
  <si>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</si>
  <si>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</si>
  <si>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</si>
  <si>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</si>
  <si>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</si>
  <si>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</si>
  <si>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</si>
  <si>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</si>
  <si>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</si>
  <si>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</si>
  <si>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</si>
  <si>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</si>
  <si>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</si>
  <si>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</si>
  <si>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</si>
  <si>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</si>
  <si>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</si>
  <si>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</si>
  <si>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</si>
  <si>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</si>
  <si>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</si>
  <si>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</si>
  <si>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</si>
  <si>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</si>
  <si>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</si>
  <si>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</si>
  <si>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</si>
  <si>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</si>
  <si>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</si>
  <si>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</si>
  <si>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</si>
  <si>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</si>
  <si>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</si>
  <si>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</si>
  <si>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</si>
  <si>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</si>
  <si>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</si>
  <si>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</si>
  <si>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</si>
  <si>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</si>
  <si>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</si>
  <si>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</si>
  <si>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</si>
  <si>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</si>
  <si>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</si>
  <si>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</si>
  <si>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</si>
  <si>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</si>
  <si>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</si>
  <si>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</si>
  <si>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</si>
  <si>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</si>
  <si>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</si>
  <si>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</si>
  <si>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</si>
  <si>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</si>
  <si>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</si>
  <si>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</si>
  <si>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</si>
  <si>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</si>
  <si>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</si>
  <si>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</si>
  <si>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</si>
  <si>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</si>
  <si>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</si>
  <si>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</si>
  <si>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</si>
  <si>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</si>
  <si>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</si>
  <si>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</si>
  <si>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</si>
  <si>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</si>
  <si>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</si>
  <si>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</si>
  <si>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</si>
  <si>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</si>
  <si>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</si>
  <si>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</si>
  <si>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</si>
  <si>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</si>
  <si>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</si>
  <si>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</si>
  <si>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</si>
  <si>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</si>
  <si>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</si>
  <si>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</si>
  <si>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</si>
  <si>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</si>
  <si>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</si>
  <si>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</si>
  <si>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</si>
  <si>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</si>
  <si>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</si>
  <si>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</si>
  <si>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</si>
  <si>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</si>
  <si>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</si>
  <si>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</si>
  <si>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</si>
  <si>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</si>
  <si>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</si>
  <si>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</si>
  <si>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</si>
  <si>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</si>
  <si>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</si>
  <si>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</si>
  <si>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</si>
  <si>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</si>
  <si>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</si>
  <si>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</si>
  <si>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</si>
  <si>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</si>
  <si>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</si>
  <si>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</si>
  <si>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</si>
  <si>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</si>
  <si>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</si>
  <si>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</si>
  <si>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</si>
  <si>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</si>
  <si>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</si>
  <si>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</si>
  <si>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</si>
  <si>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</si>
  <si>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</si>
  <si>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</si>
  <si>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</si>
  <si>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</si>
  <si>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</si>
  <si>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</si>
  <si>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</si>
  <si>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</si>
  <si>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</si>
  <si>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</si>
  <si>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</si>
  <si>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</si>
  <si>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</si>
  <si>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</si>
  <si>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</si>
  <si>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</si>
  <si>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</si>
  <si>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</si>
  <si>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</si>
  <si>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</si>
  <si>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</si>
  <si>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</si>
  <si>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</si>
  <si>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</si>
  <si>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</si>
  <si>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</si>
  <si>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</si>
  <si>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</si>
  <si>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</si>
  <si>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</si>
  <si>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</si>
  <si>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</si>
  <si>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</si>
  <si>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</si>
  <si>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</si>
  <si>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</si>
  <si>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</si>
  <si>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</si>
  <si>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</si>
  <si>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</si>
  <si>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</si>
  <si>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</si>
  <si>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</si>
  <si>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</si>
  <si>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</si>
  <si>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</si>
  <si>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</si>
  <si>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</si>
  <si>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</si>
  <si>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</si>
  <si>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</si>
  <si>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</si>
  <si>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</si>
  <si>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</si>
  <si>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</si>
  <si>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</si>
  <si>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</si>
  <si>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</si>
  <si>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</si>
  <si>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</si>
  <si>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</si>
  <si>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</si>
  <si>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</si>
  <si>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</si>
  <si>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</si>
  <si>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</si>
  <si>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</si>
  <si>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</si>
  <si>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</si>
  <si>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</si>
  <si>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</si>
  <si>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</si>
  <si>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</si>
  <si>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</si>
  <si>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</si>
  <si>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</si>
  <si>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</si>
  <si>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</si>
  <si>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</si>
  <si>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</si>
  <si>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</si>
  <si>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</si>
  <si>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</si>
  <si>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</si>
  <si>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</si>
  <si>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</si>
  <si>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</si>
  <si>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</si>
  <si>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</si>
  <si>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</si>
  <si>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</si>
  <si>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</si>
  <si>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</si>
  <si>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</si>
  <si>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</si>
  <si>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</si>
  <si>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</si>
  <si>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</si>
  <si>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</si>
  <si>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</si>
  <si>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</si>
  <si>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</si>
  <si>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</si>
  <si>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</si>
  <si>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</si>
  <si>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</si>
  <si>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</si>
  <si>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</si>
  <si>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</si>
  <si>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</si>
  <si>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</si>
  <si>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</si>
  <si>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</si>
  <si>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</si>
  <si>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</si>
  <si>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</si>
  <si>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</si>
  <si>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</si>
  <si>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</si>
  <si>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</si>
  <si>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</si>
  <si>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</si>
  <si>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</si>
  <si>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</si>
  <si>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</si>
  <si>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</si>
  <si>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</si>
  <si>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</si>
  <si>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</si>
  <si>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</si>
  <si>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</si>
  <si>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</si>
  <si>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</si>
  <si>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</si>
  <si>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</si>
  <si>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</si>
  <si>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</si>
  <si>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</si>
  <si>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</si>
  <si>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</si>
  <si>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</si>
  <si>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</si>
  <si>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</si>
  <si>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</si>
  <si>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</si>
  <si>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</si>
  <si>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</si>
  <si>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</si>
  <si>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</si>
  <si>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</si>
  <si>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</si>
  <si>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</si>
  <si>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</si>
  <si>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</si>
  <si>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</si>
  <si>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</si>
  <si>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</si>
  <si>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</si>
  <si>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</si>
  <si>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</si>
  <si>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</si>
  <si>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</si>
  <si>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</si>
  <si>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</si>
  <si>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</si>
  <si>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</si>
  <si>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</si>
  <si>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</si>
  <si>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</si>
  <si>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</si>
  <si>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</si>
  <si>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</si>
  <si>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</si>
  <si>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</si>
  <si>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</si>
  <si>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</si>
  <si>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</si>
  <si>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</si>
  <si>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</si>
  <si>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</si>
  <si>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</si>
  <si>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</si>
  <si>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</si>
  <si>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</si>
  <si>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</si>
  <si>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</si>
  <si>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</si>
  <si>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</si>
  <si>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</si>
  <si>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</si>
  <si>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</si>
  <si>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</si>
  <si>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</si>
  <si>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</si>
  <si>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</si>
  <si>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</si>
  <si>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</si>
  <si>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</si>
  <si>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</si>
  <si>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</si>
  <si>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</si>
  <si>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</si>
  <si>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</si>
  <si>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</si>
  <si>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</si>
  <si>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</si>
  <si>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</si>
  <si>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</si>
  <si>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</si>
  <si>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</si>
  <si>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</si>
  <si>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</si>
  <si>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</si>
  <si>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</si>
  <si>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</si>
  <si>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</si>
  <si>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</si>
  <si>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</si>
  <si>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</si>
  <si>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</si>
  <si>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</si>
  <si>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</si>
  <si>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</si>
  <si>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</si>
  <si>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</si>
  <si>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</si>
  <si>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</si>
  <si>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</si>
  <si>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</si>
  <si>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</si>
  <si>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</si>
  <si>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</si>
  <si>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</si>
  <si>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</si>
  <si>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</si>
  <si>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</si>
  <si>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</si>
  <si>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</si>
  <si>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</si>
  <si>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</si>
  <si>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</si>
  <si>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</si>
  <si>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</si>
  <si>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</si>
  <si>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</si>
  <si>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</si>
  <si>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</si>
  <si>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</si>
  <si>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</si>
  <si>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</si>
  <si>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</si>
  <si>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</si>
  <si>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</si>
  <si>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</si>
  <si>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</si>
  <si>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</si>
  <si>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</si>
  <si>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</si>
  <si>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</si>
  <si>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</si>
  <si>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</si>
  <si>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</si>
  <si>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</si>
  <si>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</si>
  <si>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</si>
  <si>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</si>
  <si>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</si>
  <si>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</si>
  <si>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</si>
  <si>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</si>
  <si>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</si>
  <si>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</si>
  <si>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</si>
  <si>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</si>
  <si>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</si>
  <si>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</si>
  <si>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</si>
  <si>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</si>
  <si>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</si>
  <si>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</si>
  <si>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</si>
  <si>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</si>
  <si>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</si>
  <si>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</si>
  <si>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</si>
  <si>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</si>
  <si>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</si>
  <si>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</si>
  <si>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</si>
  <si>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</si>
  <si>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</si>
  <si>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</si>
  <si>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</si>
  <si>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</si>
  <si>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</si>
  <si>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</si>
  <si>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</si>
  <si>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</si>
  <si>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</si>
  <si>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</si>
  <si>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</si>
  <si>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</si>
  <si>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</si>
  <si>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</si>
  <si>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</si>
  <si>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</si>
  <si>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</si>
  <si>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</si>
  <si>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</si>
  <si>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</si>
  <si>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</si>
  <si>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</si>
  <si>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</si>
  <si>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</si>
  <si>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</si>
  <si>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</si>
  <si>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</si>
  <si>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</si>
  <si>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</si>
  <si>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</si>
  <si>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</si>
  <si>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</si>
  <si>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</si>
  <si>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</si>
  <si>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</si>
  <si>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</si>
  <si>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</si>
  <si>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</si>
  <si>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</si>
  <si>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</si>
  <si>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</si>
  <si>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</si>
  <si>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</si>
  <si>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</si>
  <si>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</si>
  <si>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</si>
  <si>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</si>
  <si>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</si>
  <si>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</si>
  <si>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</si>
  <si>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</si>
  <si>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</si>
  <si>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</si>
  <si>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</si>
  <si>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</si>
  <si>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</si>
  <si>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</si>
  <si>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</si>
  <si>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</si>
  <si>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</si>
  <si>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</si>
  <si>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</si>
  <si>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</si>
  <si>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</si>
  <si>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</si>
  <si>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</si>
  <si>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</si>
  <si>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</si>
  <si>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</si>
  <si>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</si>
  <si>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</si>
  <si>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</si>
  <si>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</si>
  <si>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</si>
  <si>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</si>
  <si>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</si>
  <si>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</si>
  <si>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</si>
  <si>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</si>
  <si>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</si>
  <si>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</si>
  <si>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</si>
  <si>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</si>
  <si>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</si>
  <si>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</si>
  <si>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</si>
  <si>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</si>
  <si>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</si>
  <si>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</si>
  <si>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</si>
  <si>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</si>
  <si>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</si>
  <si>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</si>
  <si>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</si>
  <si>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</si>
  <si>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</si>
  <si>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</si>
  <si>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</si>
  <si>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</si>
  <si>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</si>
  <si>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</si>
  <si>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</si>
  <si>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</si>
  <si>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</si>
  <si>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</si>
  <si>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</si>
  <si>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</si>
  <si>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</si>
  <si>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</si>
  <si>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</si>
  <si>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</si>
  <si>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</si>
  <si>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</si>
  <si>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</si>
  <si>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</si>
  <si>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</si>
  <si>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</si>
  <si>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</si>
  <si>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</si>
  <si>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</si>
  <si>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</si>
  <si>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</si>
  <si>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</si>
  <si>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</si>
  <si>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</si>
  <si>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</si>
  <si>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</si>
  <si>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</si>
  <si>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</si>
  <si>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</si>
  <si>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</si>
  <si>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</si>
  <si>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</si>
  <si>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</si>
  <si>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</si>
  <si>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</si>
  <si>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</si>
  <si>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</si>
  <si>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</si>
  <si>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</si>
  <si>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</si>
  <si>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</si>
  <si>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</si>
  <si>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</si>
  <si>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</si>
  <si>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</si>
  <si>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</si>
  <si>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</si>
  <si>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</si>
  <si>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</si>
  <si>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</si>
  <si>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</si>
  <si>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</si>
  <si>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</si>
  <si>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</si>
  <si>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</si>
  <si>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</si>
  <si>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</si>
  <si>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</si>
  <si>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</si>
  <si>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</si>
  <si>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</si>
  <si>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</si>
  <si>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</si>
  <si>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</si>
  <si>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</si>
  <si>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</si>
  <si>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</si>
  <si>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</si>
  <si>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</si>
  <si>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</si>
  <si>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</si>
  <si>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</si>
  <si>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</si>
  <si>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</si>
  <si>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</si>
  <si>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</si>
  <si>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</si>
  <si>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</si>
  <si>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</si>
  <si>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</si>
  <si>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</si>
  <si>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</si>
  <si>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</si>
  <si>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</si>
  <si>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</si>
  <si>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</si>
  <si>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</si>
  <si>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</si>
  <si>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</si>
  <si>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</si>
  <si>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</si>
  <si>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</si>
  <si>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</si>
  <si>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</si>
  <si>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</si>
  <si>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</si>
  <si>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</si>
  <si>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</si>
  <si>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</si>
  <si>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</si>
  <si>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</si>
  <si>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</si>
  <si>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</si>
  <si>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</si>
  <si>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</si>
  <si>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</si>
  <si>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</si>
  <si>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</si>
  <si>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</si>
  <si>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</si>
  <si>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</si>
  <si>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</si>
  <si>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</si>
  <si>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</si>
  <si>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</si>
  <si>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</si>
  <si>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</si>
  <si>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</si>
  <si>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</si>
  <si>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</si>
  <si>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</si>
  <si>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</si>
  <si>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</si>
  <si>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</si>
  <si>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</si>
  <si>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</si>
  <si>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</si>
  <si>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</si>
  <si>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</si>
  <si>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</si>
  <si>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</si>
  <si>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</si>
  <si>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</si>
  <si>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</si>
  <si>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</si>
  <si>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</si>
  <si>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</si>
  <si>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</si>
  <si>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</si>
  <si>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</si>
  <si>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</si>
  <si>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</si>
  <si>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</si>
  <si>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</si>
  <si>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</si>
  <si>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</si>
  <si>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</si>
  <si>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</si>
  <si>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</si>
  <si>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</si>
  <si>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</si>
  <si>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</si>
  <si>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</si>
  <si>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</si>
  <si>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</si>
  <si>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</si>
  <si>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</si>
  <si>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</si>
  <si>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</si>
  <si>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</si>
  <si>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</si>
  <si>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</si>
  <si>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</si>
  <si>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</si>
  <si>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</si>
  <si>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</si>
  <si>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</si>
  <si>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</si>
  <si>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</si>
  <si>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</si>
  <si>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</si>
  <si>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</si>
  <si>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</si>
  <si>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</si>
  <si>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</si>
  <si>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</si>
  <si>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</si>
  <si>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</si>
  <si>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</si>
  <si>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</si>
  <si>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</si>
  <si>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</si>
  <si>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</si>
  <si>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</si>
  <si>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</si>
  <si>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</si>
  <si>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</si>
  <si>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</si>
  <si>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</si>
  <si>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</si>
  <si>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</si>
  <si>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</si>
  <si>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</si>
  <si>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</si>
  <si>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</si>
  <si>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</si>
  <si>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</si>
  <si>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</si>
  <si>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</si>
  <si>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</si>
  <si>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</si>
  <si>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</si>
  <si>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</si>
  <si>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</si>
  <si>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</si>
  <si>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</si>
  <si>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</si>
  <si>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</si>
  <si>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</si>
  <si>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</si>
  <si>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</si>
  <si>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</si>
  <si>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</si>
  <si>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</si>
  <si>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</si>
  <si>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</si>
  <si>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</si>
  <si>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</si>
  <si>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</si>
  <si>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</si>
  <si>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</si>
  <si>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</si>
  <si>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</si>
  <si>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</si>
  <si>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</si>
  <si>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</si>
  <si>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</si>
  <si>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</si>
  <si>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</si>
  <si>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</si>
  <si>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</si>
  <si>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</si>
  <si>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</si>
  <si>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</si>
  <si>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</si>
  <si>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</si>
  <si>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</si>
  <si>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</si>
  <si>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</si>
  <si>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</si>
  <si>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</si>
  <si>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</si>
  <si>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</si>
  <si>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</si>
  <si>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</si>
  <si>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</si>
  <si>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</si>
  <si>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</si>
  <si>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</si>
  <si>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</si>
  <si>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</si>
  <si>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</si>
  <si>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</si>
  <si>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</si>
  <si>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</si>
  <si>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</si>
  <si>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</si>
  <si>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</si>
  <si>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</si>
  <si>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</si>
  <si>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</si>
  <si>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</si>
  <si>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</si>
  <si>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</si>
  <si>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</si>
  <si>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</si>
  <si>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</si>
  <si>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</si>
  <si>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</si>
  <si>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</si>
  <si>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</si>
  <si>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</si>
  <si>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</si>
  <si>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</si>
  <si>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</si>
  <si>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</si>
  <si>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</si>
  <si>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</si>
  <si>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</si>
  <si>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</si>
  <si>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</si>
  <si>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</si>
  <si>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</si>
  <si>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</si>
  <si>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</si>
  <si>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</si>
  <si>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</si>
  <si>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</si>
  <si>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</si>
  <si>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</si>
  <si>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</si>
  <si>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</si>
  <si>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</si>
  <si>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</si>
  <si>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</si>
  <si>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</si>
  <si>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</si>
  <si>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</si>
  <si>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</si>
  <si>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</si>
  <si>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</si>
  <si>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</si>
  <si>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</si>
  <si>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</si>
  <si>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</si>
  <si>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</si>
  <si>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</si>
  <si>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</si>
  <si>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</si>
  <si>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</si>
  <si>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</si>
  <si>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</si>
  <si>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</si>
  <si>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</si>
  <si>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</si>
  <si>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</si>
  <si>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</si>
  <si>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</si>
  <si>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</si>
  <si>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</si>
  <si>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</si>
  <si>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</si>
  <si>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</si>
  <si>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</si>
  <si>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</si>
  <si>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</si>
  <si>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</si>
  <si>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</si>
  <si>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</si>
  <si>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</si>
  <si>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</si>
  <si>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</si>
  <si>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</si>
  <si>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</si>
  <si>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</si>
  <si>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</si>
  <si>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</si>
  <si>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</si>
  <si>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</si>
  <si>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</si>
  <si>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</si>
  <si>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</si>
  <si>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</si>
  <si>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</si>
  <si>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</si>
  <si>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</si>
  <si>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</si>
  <si>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</si>
  <si>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</si>
  <si>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</si>
  <si>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</si>
  <si>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</si>
  <si>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</si>
  <si>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</si>
  <si>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</si>
  <si>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</si>
  <si>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</si>
  <si>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</si>
  <si>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</si>
  <si>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</si>
  <si>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</si>
  <si>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</si>
  <si>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</si>
  <si>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</si>
  <si>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</si>
  <si>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</si>
  <si>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</si>
  <si>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</si>
  <si>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</si>
  <si>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</si>
  <si>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</si>
  <si>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</si>
  <si>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</si>
  <si>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</si>
  <si>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</si>
  <si>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</si>
  <si>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</si>
  <si>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</si>
  <si>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</si>
  <si>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</si>
  <si>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</si>
  <si>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</si>
  <si>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</si>
  <si>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</si>
  <si>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</si>
  <si>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</si>
  <si>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</si>
  <si>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</si>
  <si>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</si>
  <si>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</si>
  <si>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</si>
  <si>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</si>
  <si>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</si>
  <si>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</si>
  <si>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</si>
  <si>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</si>
  <si>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</si>
  <si>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</si>
  <si>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</si>
  <si>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</si>
  <si>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</si>
  <si>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</si>
  <si>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</si>
  <si>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</si>
  <si>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</si>
  <si>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</si>
  <si>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</si>
  <si>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</si>
  <si>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</si>
  <si>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</si>
  <si>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</si>
  <si>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</si>
  <si>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</si>
  <si>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</si>
  <si>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</si>
  <si>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</si>
  <si>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</si>
  <si>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</si>
  <si>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</si>
  <si>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</si>
  <si>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</si>
  <si>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</si>
  <si>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</si>
  <si>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</si>
  <si>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</si>
  <si>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</si>
  <si>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</si>
  <si>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</si>
  <si>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</si>
  <si>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</si>
  <si>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</si>
  <si>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</si>
  <si>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</si>
  <si>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</si>
  <si>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</si>
  <si>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</si>
  <si>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</si>
  <si>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</si>
  <si>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</si>
  <si>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</si>
  <si>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</si>
  <si>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</si>
  <si>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</si>
  <si>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</si>
  <si>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</si>
  <si>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</si>
  <si>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</si>
  <si>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</si>
  <si>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</si>
  <si>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</si>
  <si>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</si>
  <si>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</si>
  <si>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</si>
  <si>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</si>
  <si>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</si>
  <si>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</si>
  <si>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</si>
  <si>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</si>
  <si>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</si>
  <si>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</si>
  <si>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</si>
  <si>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</si>
  <si>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</si>
  <si>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</si>
  <si>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</si>
  <si>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</si>
  <si>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</si>
  <si>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</si>
  <si>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</si>
  <si>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</si>
  <si>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</si>
  <si>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</si>
  <si>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</si>
  <si>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</si>
  <si>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</si>
  <si>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</si>
  <si>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</si>
  <si>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</si>
  <si>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</si>
  <si>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</si>
  <si>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</si>
  <si>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</si>
  <si>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</si>
  <si>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</si>
  <si>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</si>
  <si>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</si>
  <si>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</si>
  <si>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</si>
  <si>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</si>
  <si>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</si>
  <si>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</si>
  <si>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</si>
  <si>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</si>
  <si>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</si>
  <si>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</si>
  <si>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</si>
  <si>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</si>
  <si>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</si>
  <si>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</si>
  <si>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</si>
  <si>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</si>
  <si>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</si>
  <si>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</si>
  <si>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</si>
  <si>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</si>
  <si>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</si>
  <si>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</si>
  <si>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</si>
  <si>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</si>
  <si>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</si>
  <si>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</si>
  <si>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</si>
  <si>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</si>
  <si>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</si>
  <si>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</si>
  <si>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</si>
  <si>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</si>
  <si>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</si>
  <si>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</si>
  <si>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</si>
  <si>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</si>
  <si>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</si>
  <si>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</si>
  <si>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</si>
  <si>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</si>
  <si>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</si>
  <si>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</si>
  <si>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</si>
  <si>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</si>
  <si>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</si>
  <si>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</si>
  <si>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</si>
  <si>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</si>
  <si>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</si>
  <si>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</si>
  <si>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</si>
  <si>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</si>
  <si>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</si>
  <si>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</si>
  <si>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</si>
  <si>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</si>
  <si>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</si>
  <si>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</si>
  <si>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</si>
  <si>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</si>
  <si>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</si>
  <si>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</si>
  <si>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</si>
  <si>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</si>
  <si>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</si>
  <si>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</si>
  <si>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</si>
  <si>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</si>
  <si>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</si>
  <si>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</si>
  <si>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</si>
  <si>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</si>
  <si>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</si>
  <si>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</si>
  <si>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</si>
  <si>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</si>
  <si>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</si>
  <si>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</si>
  <si>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</si>
  <si>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</si>
  <si>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</si>
  <si>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</si>
  <si>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</si>
  <si>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</si>
  <si>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</si>
  <si>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</si>
  <si>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</si>
  <si>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</si>
  <si>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</si>
  <si>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</si>
  <si>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</si>
  <si>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</si>
  <si>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</si>
  <si>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</si>
  <si>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</si>
  <si>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</si>
  <si>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</si>
  <si>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</si>
  <si>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</si>
  <si>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</si>
  <si>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</si>
  <si>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</si>
  <si>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</si>
  <si>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</si>
  <si>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</si>
  <si>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</si>
  <si>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</si>
  <si>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</si>
  <si>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</si>
  <si>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</si>
  <si>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</si>
  <si>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</si>
  <si>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</si>
  <si>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</si>
  <si>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</si>
  <si>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</si>
  <si>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</si>
  <si>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</si>
  <si>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</si>
  <si>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</si>
  <si>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</si>
  <si>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</si>
  <si>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</si>
  <si>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</si>
  <si>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</si>
  <si>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</si>
  <si>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</si>
  <si>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</si>
  <si>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</si>
  <si>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</si>
  <si>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</si>
  <si>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</si>
  <si>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</si>
  <si>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</si>
  <si>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</si>
  <si>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</si>
  <si>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</si>
  <si>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</si>
  <si>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</si>
  <si>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</si>
  <si>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</si>
  <si>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</si>
  <si>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</si>
  <si>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</si>
  <si>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</si>
  <si>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</si>
  <si>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</si>
  <si>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</si>
  <si>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</si>
  <si>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</si>
  <si>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</si>
  <si>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</si>
  <si>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</si>
  <si>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</si>
  <si>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</si>
  <si>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</si>
  <si>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</si>
  <si>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</si>
  <si>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</si>
  <si>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</si>
  <si>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</si>
  <si>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</si>
  <si>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</si>
  <si>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</si>
  <si>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</si>
  <si>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</si>
  <si>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</si>
  <si>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</si>
  <si>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</si>
  <si>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</si>
  <si>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</si>
  <si>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</si>
  <si>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</si>
  <si>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</si>
  <si>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</si>
  <si>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</si>
  <si>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</si>
  <si>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</si>
  <si>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</si>
  <si>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</si>
  <si>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</si>
  <si>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</si>
  <si>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</si>
  <si>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</si>
  <si>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</si>
  <si>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</si>
  <si>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</si>
  <si>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</si>
  <si>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</si>
  <si>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</si>
  <si>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</si>
  <si>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</si>
  <si>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</si>
  <si>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</si>
  <si>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</si>
  <si>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</si>
  <si>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</si>
  <si>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</si>
  <si>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</si>
  <si>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</si>
  <si>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</si>
  <si>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</si>
  <si>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</si>
  <si>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</si>
  <si>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</si>
  <si>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</si>
  <si>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</si>
  <si>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</si>
  <si>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</si>
  <si>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</si>
  <si>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</si>
  <si>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</si>
  <si>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</si>
  <si>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</si>
  <si>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</si>
  <si>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</si>
  <si>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</si>
  <si>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</si>
  <si>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</si>
  <si>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</si>
  <si>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</si>
  <si>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</si>
  <si>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</si>
  <si>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</si>
  <si>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</si>
  <si>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</si>
  <si>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</si>
  <si>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</si>
  <si>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</si>
  <si>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</si>
  <si>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</si>
  <si>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</si>
  <si>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</si>
  <si>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</si>
  <si>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</si>
  <si>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</si>
  <si>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</si>
  <si>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</si>
  <si>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</si>
  <si>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</si>
  <si>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</si>
  <si>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</si>
  <si>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</si>
  <si>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</si>
  <si>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</si>
  <si>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</si>
  <si>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</si>
  <si>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</si>
  <si>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</si>
  <si>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</si>
  <si>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</si>
  <si>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</si>
  <si>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</si>
  <si>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</si>
  <si>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</si>
  <si>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</si>
  <si>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</si>
  <si>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</si>
  <si>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</si>
  <si>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</si>
  <si>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</si>
  <si>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</si>
  <si>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</si>
  <si>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</si>
  <si>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</si>
  <si>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</si>
  <si>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</si>
  <si>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</si>
  <si>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</si>
  <si>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</si>
  <si>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</si>
  <si>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</si>
  <si>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</si>
  <si>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</si>
  <si>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</si>
  <si>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</si>
  <si>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</si>
  <si>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</si>
  <si>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</si>
  <si>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</si>
  <si>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</si>
  <si>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</si>
  <si>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</si>
  <si>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</si>
  <si>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</si>
  <si>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</si>
  <si>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</si>
  <si>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</si>
  <si>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</si>
  <si>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</si>
  <si>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</si>
  <si>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</si>
  <si>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</si>
  <si>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</si>
  <si>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</si>
  <si>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</si>
  <si>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</si>
  <si>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</si>
  <si>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</si>
  <si>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</si>
  <si>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</si>
  <si>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</si>
  <si>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</si>
  <si>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</si>
  <si>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</si>
  <si>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</si>
  <si>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</si>
  <si>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</si>
  <si>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</si>
  <si>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</si>
  <si>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</si>
  <si>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</si>
  <si>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</si>
  <si>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</si>
  <si>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</si>
  <si>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</si>
  <si>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</si>
  <si>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</si>
  <si>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</si>
  <si>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</si>
  <si>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</si>
  <si>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</si>
  <si>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</si>
  <si>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</si>
  <si>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</si>
  <si>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</si>
  <si>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</si>
  <si>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</si>
  <si>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</si>
  <si>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</si>
  <si>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</si>
  <si>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</si>
  <si>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</si>
  <si>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</si>
  <si>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</si>
  <si>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</si>
  <si>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</si>
  <si>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</si>
  <si>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</si>
  <si>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</si>
  <si>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</si>
  <si>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</si>
  <si>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</si>
  <si>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</si>
  <si>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</si>
  <si>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</si>
  <si>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</si>
  <si>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</si>
  <si>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</si>
  <si>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</si>
  <si>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</si>
  <si>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</si>
  <si>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</si>
  <si>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</si>
  <si>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</si>
  <si>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</si>
  <si>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</si>
  <si>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</si>
  <si>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</si>
  <si>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</si>
  <si>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</si>
  <si>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</si>
  <si>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</si>
  <si>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</si>
  <si>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</si>
  <si>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</si>
  <si>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</si>
  <si>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</si>
  <si>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</si>
  <si>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</si>
  <si>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</si>
  <si>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</si>
  <si>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</si>
  <si>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</si>
  <si>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</si>
  <si>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</si>
  <si>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</si>
  <si>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</si>
  <si>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</si>
  <si>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</si>
  <si>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</si>
  <si>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</si>
  <si>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</si>
  <si>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</si>
  <si>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</si>
  <si>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</si>
  <si>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</si>
  <si>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</si>
  <si>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</si>
  <si>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</si>
  <si>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</si>
  <si>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</si>
  <si>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</si>
  <si>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</si>
  <si>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</si>
  <si>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</si>
  <si>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</si>
  <si>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</si>
  <si>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</si>
  <si>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</si>
  <si>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</si>
  <si>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</si>
  <si>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</si>
  <si>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</si>
  <si>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</si>
  <si>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</si>
  <si>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</si>
  <si>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</si>
  <si>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</si>
  <si>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</si>
  <si>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</si>
  <si>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</si>
  <si>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</si>
  <si>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</si>
  <si>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</si>
  <si>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</si>
  <si>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</si>
  <si>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</si>
  <si>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</si>
  <si>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</si>
  <si>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</si>
  <si>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</si>
  <si>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</si>
  <si>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</si>
  <si>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</si>
  <si>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</si>
  <si>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</si>
  <si>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</si>
  <si>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</si>
  <si>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</si>
  <si>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</si>
  <si>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</si>
  <si>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</si>
  <si>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</si>
  <si>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</si>
  <si>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</si>
  <si>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</si>
  <si>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</si>
  <si>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</si>
  <si>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</si>
  <si>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</si>
  <si>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</si>
  <si>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</si>
  <si>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</si>
  <si>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</si>
  <si>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</si>
  <si>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</si>
  <si>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</si>
  <si>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</si>
  <si>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</si>
  <si>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</si>
  <si>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</si>
  <si>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</si>
  <si>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</si>
  <si>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</si>
  <si>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</si>
  <si>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</si>
  <si>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</si>
  <si>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</si>
  <si>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</si>
  <si>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</si>
  <si>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</si>
  <si>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</si>
  <si>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</si>
  <si>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</si>
  <si>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</si>
  <si>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</si>
  <si>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</si>
  <si>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</si>
  <si>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</si>
  <si>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</si>
  <si>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</si>
  <si>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</si>
  <si>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</si>
  <si>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</si>
  <si>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</si>
  <si>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</si>
  <si>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</si>
  <si>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</si>
  <si>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</si>
  <si>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</si>
  <si>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</si>
  <si>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</si>
  <si>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</si>
  <si>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</si>
  <si>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</si>
  <si>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</si>
  <si>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</si>
  <si>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</si>
  <si>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</si>
  <si>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</si>
  <si>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</si>
  <si>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</si>
  <si>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</si>
  <si>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</si>
  <si>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</si>
  <si>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</si>
  <si>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</si>
  <si>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</si>
  <si>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</si>
  <si>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</si>
  <si>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</si>
  <si>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</si>
  <si>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</si>
  <si>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</si>
  <si>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</si>
  <si>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</si>
  <si>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</si>
  <si>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</si>
  <si>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</si>
  <si>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</si>
  <si>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</si>
  <si>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</si>
  <si>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</si>
  <si>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</si>
  <si>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</si>
  <si>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</si>
  <si>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</si>
  <si>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</si>
  <si>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</si>
  <si>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</si>
  <si>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</si>
  <si>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</si>
  <si>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</si>
  <si>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</si>
  <si>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</si>
  <si>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</si>
  <si>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</si>
  <si>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</si>
  <si>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</si>
  <si>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</si>
  <si>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</si>
  <si>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</si>
  <si>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</si>
  <si>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</si>
  <si>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</si>
  <si>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</si>
  <si>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</si>
  <si>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</si>
  <si>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</si>
  <si>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</si>
  <si>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</si>
  <si>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</si>
  <si>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</si>
  <si>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</si>
  <si>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</si>
  <si>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</si>
  <si>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</si>
  <si>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</si>
  <si>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</si>
  <si>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</si>
  <si>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</si>
  <si>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</si>
  <si>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</si>
  <si>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</si>
  <si>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</si>
  <si>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</si>
  <si>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</si>
  <si>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</si>
  <si>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</si>
  <si>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</si>
  <si>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</si>
  <si>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</si>
  <si>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</si>
  <si>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</si>
  <si>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</si>
  <si>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</si>
  <si>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</si>
  <si>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</si>
  <si>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</si>
  <si>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</si>
  <si>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</si>
  <si>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</si>
  <si>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</si>
  <si>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</si>
  <si>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</si>
  <si>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</si>
  <si>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</si>
  <si>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</si>
  <si>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</si>
  <si>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</si>
  <si>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</si>
  <si>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</si>
  <si>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</si>
  <si>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</si>
  <si>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</si>
  <si>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</si>
  <si>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</si>
  <si>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</si>
  <si>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</si>
  <si>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</si>
  <si>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</si>
  <si>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</si>
  <si>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</si>
  <si>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</si>
  <si>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</si>
  <si>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</si>
  <si>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</si>
  <si>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</si>
  <si>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</si>
  <si>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</si>
  <si>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</si>
  <si>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</si>
  <si>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</si>
  <si>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</si>
  <si>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</si>
  <si>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</si>
  <si>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</si>
  <si>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</si>
  <si>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</si>
  <si>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</si>
  <si>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</si>
  <si>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</si>
  <si>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</si>
  <si>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</si>
  <si>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</si>
  <si>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</si>
  <si>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</si>
  <si>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</si>
  <si>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</si>
  <si>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</si>
  <si>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</si>
  <si>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</si>
  <si>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</si>
  <si>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</si>
  <si>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</si>
  <si>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</si>
  <si>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</si>
  <si>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</si>
  <si>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</si>
  <si>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</si>
  <si>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</si>
  <si>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</si>
  <si>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</si>
  <si>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</si>
  <si>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</si>
  <si>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</si>
  <si>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</si>
  <si>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</si>
  <si>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</si>
  <si>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</si>
  <si>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</si>
  <si>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</si>
  <si>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</si>
  <si>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</si>
  <si>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</si>
  <si>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</si>
  <si>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</si>
  <si>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</si>
  <si>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</si>
  <si>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</si>
  <si>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</si>
  <si>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</si>
  <si>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</si>
  <si>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</si>
  <si>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</si>
  <si>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</si>
  <si>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</si>
  <si>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</si>
  <si>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</si>
  <si>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</si>
  <si>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</si>
  <si>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</si>
  <si>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</si>
  <si>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</si>
  <si>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</si>
  <si>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</si>
  <si>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</si>
  <si>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</si>
  <si>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</si>
  <si>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</si>
  <si>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</si>
  <si>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</si>
  <si>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</si>
  <si>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</si>
  <si>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</si>
  <si>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</si>
  <si>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</si>
  <si>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</si>
  <si>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</si>
  <si>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</si>
  <si>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</si>
  <si>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</si>
  <si>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</si>
  <si>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</si>
  <si>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</si>
  <si>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</si>
  <si>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</si>
  <si>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</si>
  <si>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</si>
  <si>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</si>
  <si>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</si>
  <si>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</si>
  <si>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</si>
  <si>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</si>
  <si>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</si>
  <si>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</si>
  <si>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</si>
  <si>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</si>
  <si>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</si>
  <si>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</si>
  <si>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</si>
  <si>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</si>
  <si>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</si>
  <si>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</si>
  <si>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</si>
  <si>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</si>
  <si>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</si>
  <si>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</si>
  <si>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</si>
  <si>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</si>
  <si>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</si>
  <si>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</si>
  <si>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</si>
  <si>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</si>
  <si>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</si>
  <si>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</si>
  <si>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</si>
  <si>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</si>
  <si>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</si>
  <si>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</si>
  <si>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</si>
  <si>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</si>
  <si>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</si>
  <si>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</si>
  <si>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</si>
  <si>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</si>
  <si>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</si>
  <si>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</si>
  <si>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</si>
  <si>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</si>
  <si>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</si>
  <si>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</si>
  <si>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</si>
  <si>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</si>
  <si>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</si>
  <si>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</si>
  <si>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</si>
  <si>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</si>
  <si>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</si>
  <si>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</si>
  <si>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</si>
  <si>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</si>
  <si>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</si>
  <si>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</si>
  <si>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</si>
  <si>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</si>
  <si>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</si>
  <si>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</si>
  <si>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</si>
  <si>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</si>
  <si>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</si>
  <si>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</si>
  <si>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</si>
  <si>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</si>
  <si>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</si>
  <si>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</si>
  <si>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</si>
  <si>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</si>
  <si>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</si>
  <si>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</si>
  <si>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</si>
  <si>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</si>
  <si>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</si>
  <si>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</si>
  <si>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</si>
  <si>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</si>
  <si>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</si>
  <si>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</si>
  <si>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</si>
  <si>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</si>
  <si>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</si>
  <si>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</si>
  <si>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</si>
  <si>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</si>
  <si>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</si>
  <si>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</si>
  <si>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</si>
  <si>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</si>
  <si>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</si>
  <si>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</si>
  <si>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</si>
  <si>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</si>
  <si>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</si>
  <si>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</si>
  <si>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</si>
  <si>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</si>
  <si>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</si>
  <si>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</si>
  <si>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</si>
  <si>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</si>
  <si>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</si>
  <si>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</si>
  <si>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</si>
  <si>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</si>
  <si>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</si>
  <si>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</si>
  <si>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</si>
  <si>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</si>
  <si>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</si>
  <si>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</si>
  <si>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</si>
  <si>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</si>
  <si>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</si>
  <si>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</si>
  <si>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</si>
  <si>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</si>
  <si>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</si>
  <si>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</si>
  <si>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</si>
  <si>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</si>
  <si>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</si>
  <si>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</si>
  <si>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</si>
  <si>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</si>
  <si>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</si>
  <si>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</si>
  <si>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</si>
  <si>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</si>
  <si>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</si>
  <si>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</si>
  <si>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</si>
  <si>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</si>
  <si>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</si>
  <si>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</si>
  <si>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</si>
  <si>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</si>
  <si>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</si>
  <si>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</si>
  <si>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</si>
  <si>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</si>
  <si>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</si>
  <si>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</si>
  <si>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</si>
  <si>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</si>
  <si>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</si>
  <si>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</si>
  <si>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</si>
  <si>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</si>
  <si>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</si>
  <si>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</si>
  <si>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</si>
  <si>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</si>
  <si>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</si>
  <si>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</si>
  <si>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</si>
  <si>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</si>
  <si>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</si>
  <si>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</si>
  <si>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</si>
  <si>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</si>
  <si>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</si>
  <si>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</si>
  <si>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</si>
  <si>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</si>
  <si>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</si>
  <si>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</si>
  <si>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</si>
  <si>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</si>
  <si>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</si>
  <si>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</si>
  <si>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</si>
  <si>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</si>
  <si>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</si>
  <si>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</si>
  <si>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</si>
  <si>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</si>
  <si>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</si>
  <si>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</si>
  <si>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</si>
  <si>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</si>
  <si>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</si>
  <si>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</si>
  <si>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</si>
  <si>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</si>
  <si>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</si>
  <si>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</si>
  <si>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</si>
  <si>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</si>
  <si>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</si>
  <si>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</si>
  <si>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</si>
  <si>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</si>
  <si>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</si>
  <si>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</si>
  <si>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</si>
  <si>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</si>
  <si>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</si>
  <si>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</si>
  <si>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</si>
  <si>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</si>
  <si>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</si>
  <si>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</si>
  <si>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</si>
  <si>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</si>
  <si>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</si>
  <si>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</si>
  <si>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</si>
  <si>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</si>
  <si>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</si>
  <si>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</si>
  <si>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</si>
  <si>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</si>
  <si>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</si>
  <si>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</si>
  <si>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</si>
  <si>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</si>
  <si>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</si>
  <si>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</si>
  <si>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</si>
  <si>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</si>
  <si>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</si>
  <si>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</si>
  <si>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</si>
  <si>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</si>
  <si>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</si>
  <si>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</si>
  <si>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</si>
  <si>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</si>
  <si>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</si>
  <si>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</si>
  <si>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</si>
  <si>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</si>
  <si>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</si>
  <si>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</si>
  <si>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</si>
  <si>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</si>
  <si>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</si>
  <si>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</si>
  <si>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</si>
  <si>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</si>
  <si>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</si>
  <si>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</si>
  <si>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</si>
  <si>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</si>
  <si>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</si>
  <si>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</si>
  <si>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</si>
  <si>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</si>
  <si>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</si>
  <si>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</si>
  <si>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</si>
  <si>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</si>
  <si>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</si>
  <si>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</si>
  <si>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</si>
  <si>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</si>
  <si>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</si>
  <si>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</si>
  <si>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</si>
  <si>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</si>
  <si>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</si>
  <si>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</si>
  <si>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</si>
  <si>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</si>
  <si>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</si>
  <si>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</si>
  <si>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</si>
  <si>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</si>
  <si>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</si>
  <si>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</si>
  <si>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</si>
  <si>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</si>
  <si>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</si>
  <si>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</si>
  <si>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</si>
  <si>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</si>
  <si>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</si>
  <si>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</si>
  <si>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</si>
  <si>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</si>
  <si>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</si>
  <si>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</si>
  <si>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</si>
  <si>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</si>
  <si>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</si>
  <si>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</si>
  <si>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</si>
  <si>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</si>
  <si>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</si>
  <si>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</si>
  <si>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</si>
  <si>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</si>
  <si>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</si>
  <si>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</si>
  <si>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</si>
  <si>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</si>
  <si>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</si>
  <si>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</si>
  <si>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</si>
  <si>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</si>
  <si>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</si>
  <si>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</si>
  <si>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</si>
  <si>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</si>
  <si>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</si>
  <si>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</si>
  <si>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</si>
  <si>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</si>
  <si>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</si>
  <si>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</si>
  <si>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</si>
  <si>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</si>
  <si>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</si>
  <si>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</si>
  <si>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</si>
  <si>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</si>
  <si>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</si>
  <si>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</si>
  <si>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</si>
  <si>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</si>
  <si>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</si>
  <si>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</si>
  <si>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</si>
  <si>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</si>
  <si>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</si>
  <si>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</si>
  <si>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</si>
  <si>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</si>
  <si>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</si>
  <si>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</si>
  <si>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</si>
  <si>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</si>
  <si>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</si>
  <si>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</si>
  <si>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</si>
  <si>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</si>
  <si>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</si>
  <si>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</si>
  <si>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</si>
  <si>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</si>
  <si>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</si>
  <si>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</si>
  <si>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</si>
  <si>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</si>
  <si>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</si>
  <si>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</si>
  <si>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</si>
  <si>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</si>
  <si>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</si>
  <si>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</si>
  <si>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</si>
  <si>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</si>
  <si>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</si>
  <si>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</si>
  <si>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</si>
  <si>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</si>
  <si>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</si>
  <si>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</si>
  <si>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</si>
  <si>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</si>
  <si>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</si>
  <si>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</si>
  <si>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</si>
  <si>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</si>
  <si>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</si>
  <si>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</si>
  <si>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</si>
  <si>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</si>
  <si>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</si>
  <si>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</si>
  <si>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</si>
  <si>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</si>
  <si>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</si>
  <si>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</si>
  <si>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</si>
  <si>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</si>
  <si>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</si>
  <si>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</si>
  <si>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</si>
  <si>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</si>
  <si>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</si>
  <si>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</si>
  <si>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</si>
  <si>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</si>
  <si>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</si>
  <si>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</si>
  <si>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</si>
  <si>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</si>
  <si>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</si>
  <si>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</si>
  <si>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</si>
  <si>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</si>
  <si>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</si>
  <si>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</si>
  <si>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</si>
  <si>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</si>
  <si>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</si>
  <si>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</si>
  <si>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</si>
  <si>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</si>
  <si>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</si>
  <si>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</si>
  <si>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</si>
  <si>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</si>
  <si>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</si>
  <si>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</si>
  <si>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</si>
  <si>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</si>
  <si>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</si>
  <si>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</si>
  <si>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</si>
  <si>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</si>
  <si>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</si>
  <si>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</si>
  <si>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</si>
  <si>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</si>
  <si>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</si>
  <si>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</si>
  <si>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</si>
  <si>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</si>
  <si>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</si>
  <si>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</si>
  <si>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</si>
  <si>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</si>
  <si>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</si>
  <si>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</si>
  <si>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</si>
  <si>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</si>
  <si>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</si>
  <si>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</si>
  <si>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</si>
  <si>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</si>
  <si>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</si>
  <si>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</si>
  <si>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</si>
  <si>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</si>
  <si>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</si>
  <si>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</si>
  <si>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</si>
  <si>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</si>
  <si>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</si>
  <si>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</si>
  <si>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</si>
  <si>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</si>
  <si>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</si>
  <si>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</si>
  <si>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</si>
  <si>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</si>
  <si>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</si>
  <si>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</si>
  <si>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</si>
  <si>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</si>
  <si>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</si>
  <si>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</si>
  <si>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</si>
  <si>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</si>
  <si>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</si>
  <si>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</si>
  <si>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</si>
  <si>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</si>
  <si>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</si>
  <si>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</si>
  <si>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</si>
  <si>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</si>
  <si>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</si>
  <si>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</si>
  <si>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</si>
  <si>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</si>
  <si>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</si>
  <si>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</si>
  <si>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</si>
  <si>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</si>
  <si>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</si>
  <si>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</si>
  <si>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</si>
  <si>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</si>
  <si>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</si>
  <si>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</si>
  <si>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</si>
  <si>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</si>
  <si>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</si>
  <si>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</si>
  <si>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</si>
  <si>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</si>
  <si>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</si>
  <si>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</si>
  <si>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</si>
  <si>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</si>
  <si>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</si>
  <si>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</si>
  <si>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</si>
  <si>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</si>
  <si>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</si>
  <si>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</si>
  <si>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</si>
  <si>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</si>
  <si>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</si>
  <si>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</si>
  <si>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</si>
  <si>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</si>
  <si>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</si>
  <si>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</si>
  <si>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</si>
  <si>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</si>
  <si>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</si>
  <si>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</si>
  <si>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</si>
  <si>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</si>
  <si>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</si>
  <si>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</si>
  <si>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</si>
  <si>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</si>
  <si>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</si>
  <si>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</si>
  <si>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</si>
  <si>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</si>
  <si>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</si>
  <si>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</si>
  <si>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</si>
  <si>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</si>
  <si>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</si>
  <si>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</si>
  <si>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</si>
  <si>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</si>
  <si>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</si>
  <si>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</si>
  <si>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</si>
  <si>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</si>
  <si>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</si>
  <si>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</si>
  <si>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</si>
  <si>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</si>
  <si>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</si>
  <si>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</si>
  <si>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</si>
  <si>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</si>
  <si>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</si>
  <si>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</si>
  <si>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</si>
  <si>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</si>
  <si>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</si>
  <si>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</si>
  <si>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</si>
  <si>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</si>
  <si>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</si>
  <si>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</si>
  <si>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</si>
  <si>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</si>
  <si>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</si>
  <si>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</si>
  <si>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</si>
  <si>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</si>
  <si>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</si>
  <si>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</si>
  <si>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</si>
  <si>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</si>
  <si>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</si>
  <si>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</si>
  <si>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</si>
  <si>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</si>
  <si>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</si>
  <si>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</si>
  <si>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</si>
  <si>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</si>
  <si>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</si>
  <si>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</si>
  <si>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</si>
  <si>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</si>
  <si>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</si>
  <si>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</si>
  <si>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</si>
  <si>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</si>
  <si>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</si>
  <si>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</si>
  <si>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</si>
  <si>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</si>
  <si>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</si>
  <si>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</si>
  <si>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</si>
  <si>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</si>
  <si>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</si>
  <si>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</si>
  <si>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</si>
  <si>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</si>
  <si>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</si>
  <si>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</si>
  <si>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</si>
  <si>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</si>
  <si>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</si>
  <si>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</si>
  <si>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</si>
  <si>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</si>
  <si>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</si>
  <si>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</si>
  <si>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</si>
  <si>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</si>
  <si>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</si>
  <si>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</si>
  <si>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</si>
  <si>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</si>
  <si>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</si>
  <si>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</si>
  <si>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</si>
  <si>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</si>
  <si>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</si>
  <si>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</si>
  <si>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</si>
  <si>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</si>
  <si>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</si>
  <si>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</si>
  <si>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</si>
  <si>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</si>
  <si>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</si>
  <si>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</si>
  <si>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</si>
  <si>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</si>
  <si>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</si>
  <si>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</si>
  <si>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</si>
  <si>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</si>
  <si>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</si>
  <si>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</si>
  <si>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</si>
  <si>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</si>
  <si>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</si>
  <si>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</si>
  <si>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</si>
  <si>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</si>
  <si>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</si>
  <si>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</si>
  <si>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</si>
  <si>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</si>
  <si>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</si>
  <si>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</si>
  <si>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</si>
  <si>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</si>
  <si>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</si>
  <si>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</si>
  <si>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</si>
  <si>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</si>
  <si>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</si>
  <si>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</si>
  <si>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</si>
  <si>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</si>
  <si>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</si>
  <si>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</si>
  <si>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</si>
  <si>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</si>
  <si>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</si>
  <si>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</si>
  <si>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</si>
  <si>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</si>
  <si>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</si>
  <si>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</si>
  <si>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</si>
  <si>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</si>
  <si>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</si>
  <si>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</si>
  <si>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</si>
  <si>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</si>
  <si>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</si>
  <si>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</si>
  <si>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</si>
  <si>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</si>
  <si>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</si>
  <si>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</si>
  <si>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</si>
  <si>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</si>
  <si>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</si>
  <si>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</si>
  <si>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</si>
  <si>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</si>
  <si>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</si>
  <si>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</si>
  <si>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</si>
  <si>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</si>
  <si>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</si>
  <si>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</si>
  <si>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</si>
  <si>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</si>
  <si>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</si>
  <si>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</si>
  <si>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</si>
  <si>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</si>
  <si>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</si>
  <si>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</si>
  <si>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</si>
  <si>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</si>
  <si>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</si>
  <si>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</si>
  <si>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</si>
  <si>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</si>
  <si>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</si>
  <si>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</si>
  <si>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</si>
  <si>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</si>
  <si>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</si>
  <si>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</si>
  <si>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</si>
  <si>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</si>
  <si>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</si>
  <si>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</si>
  <si>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</si>
  <si>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</si>
  <si>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</si>
  <si>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</si>
  <si>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</si>
  <si>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</si>
  <si>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</si>
  <si>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</si>
  <si>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</si>
  <si>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</si>
  <si>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</si>
  <si>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</si>
  <si>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</si>
  <si>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</si>
  <si>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</si>
  <si>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</si>
  <si>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</si>
  <si>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</si>
  <si>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</si>
  <si>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</si>
  <si>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</si>
  <si>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</si>
  <si>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</si>
  <si>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</si>
  <si>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</si>
  <si>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</si>
  <si>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</si>
  <si>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</si>
  <si>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</si>
  <si>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</si>
  <si>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</si>
  <si>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</si>
  <si>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</si>
  <si>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</si>
  <si>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</si>
  <si>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</si>
  <si>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</si>
  <si>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</si>
  <si>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</si>
  <si>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</si>
  <si>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</si>
  <si>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</si>
  <si>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</si>
  <si>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</si>
  <si>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</si>
  <si>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</si>
  <si>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</si>
  <si>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</si>
  <si>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</si>
  <si>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</si>
  <si>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</si>
  <si>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</si>
  <si>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</si>
  <si>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</si>
  <si>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</si>
  <si>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</si>
  <si>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</si>
  <si>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</si>
  <si>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</si>
  <si>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</si>
  <si>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</si>
  <si>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</si>
  <si>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</si>
  <si>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</si>
  <si>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</si>
  <si>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</si>
  <si>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</si>
  <si>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</si>
  <si>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</si>
  <si>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</si>
  <si>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</si>
  <si>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</si>
  <si>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</si>
  <si>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</si>
  <si>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</si>
  <si>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</si>
  <si>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</si>
  <si>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</si>
  <si>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</si>
  <si>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</si>
  <si>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</si>
  <si>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</si>
  <si>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</si>
  <si>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</si>
  <si>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</si>
  <si>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</si>
  <si>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</si>
  <si>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</si>
  <si>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</si>
  <si>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</si>
  <si>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</si>
  <si>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</si>
  <si>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</si>
  <si>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</si>
  <si>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</si>
  <si>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</si>
  <si>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</si>
  <si>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</si>
  <si>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</si>
  <si>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</si>
  <si>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</si>
  <si>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</si>
  <si>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</si>
  <si>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</si>
  <si>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</si>
  <si>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</si>
  <si>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</si>
  <si>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</si>
  <si>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</si>
  <si>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</si>
  <si>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</si>
  <si>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</si>
  <si>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</si>
  <si>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</si>
  <si>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</si>
  <si>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</si>
  <si>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</si>
  <si>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</si>
  <si>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</si>
  <si>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</si>
  <si>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</si>
  <si>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</si>
  <si>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</si>
  <si>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</si>
  <si>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</si>
  <si>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</si>
  <si>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</si>
  <si>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</si>
  <si>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</si>
  <si>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</si>
  <si>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</si>
  <si>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</si>
  <si>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</si>
  <si>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</si>
  <si>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</si>
  <si>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</si>
  <si>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</si>
  <si>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</si>
  <si>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</si>
  <si>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</si>
  <si>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</si>
  <si>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</si>
  <si>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</si>
  <si>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</si>
  <si>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</si>
  <si>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</si>
  <si>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</si>
  <si>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</si>
  <si>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</si>
  <si>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</si>
  <si>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</si>
  <si>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</si>
  <si>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</si>
  <si>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</si>
  <si>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</si>
  <si>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</si>
  <si>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</si>
  <si>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</si>
  <si>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</si>
  <si>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</si>
  <si>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</si>
  <si>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</si>
  <si>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</si>
  <si>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</si>
  <si>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</si>
  <si>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</si>
  <si>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</si>
  <si>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</si>
  <si>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</si>
  <si>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</si>
  <si>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</si>
  <si>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</si>
  <si>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</si>
  <si>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</si>
  <si>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</si>
  <si>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</si>
  <si>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</si>
  <si>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</si>
  <si>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</si>
  <si>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</si>
  <si>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</si>
  <si>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</si>
  <si>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</si>
  <si>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</si>
  <si>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</si>
  <si>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</si>
  <si>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</si>
  <si>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</si>
  <si>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</si>
  <si>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</si>
  <si>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</si>
  <si>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</si>
  <si>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</si>
  <si>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</si>
  <si>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</si>
  <si>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</si>
  <si>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</si>
  <si>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</si>
  <si>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</si>
  <si>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</si>
  <si>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</si>
  <si>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</si>
  <si>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</si>
  <si>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</si>
  <si>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</si>
  <si>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</si>
  <si>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</si>
  <si>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</si>
  <si>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</si>
  <si>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</si>
  <si>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</si>
  <si>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</si>
  <si>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</si>
  <si>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</si>
  <si>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</si>
  <si>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</si>
  <si>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</si>
  <si>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</si>
  <si>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</si>
  <si>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</si>
  <si>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</si>
  <si>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</si>
  <si>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</si>
  <si>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</si>
  <si>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</si>
  <si>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</si>
  <si>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</si>
  <si>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</si>
  <si>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</si>
  <si>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</si>
  <si>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</si>
  <si>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</si>
  <si>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</si>
  <si>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</si>
  <si>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</si>
  <si>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</si>
  <si>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</si>
  <si>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</si>
  <si>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</si>
  <si>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</si>
  <si>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</si>
  <si>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</si>
  <si>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</si>
  <si>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</si>
  <si>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</si>
  <si>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</si>
  <si>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</si>
  <si>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</si>
  <si>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</si>
  <si>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</si>
  <si>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</si>
  <si>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</si>
  <si>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</si>
  <si>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</si>
  <si>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</si>
  <si>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</si>
  <si>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</si>
  <si>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</si>
  <si>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</si>
  <si>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</si>
  <si>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</si>
  <si>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</si>
  <si>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</si>
  <si>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</si>
  <si>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</si>
  <si>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</si>
  <si>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</si>
  <si>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</si>
  <si>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</si>
  <si>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</si>
  <si>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</si>
  <si>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</si>
  <si>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</si>
  <si>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</si>
  <si>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</si>
  <si>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</si>
  <si>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</si>
  <si>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</si>
  <si>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</si>
  <si>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</si>
  <si>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</si>
  <si>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</si>
  <si>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</si>
  <si>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</si>
  <si>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</si>
  <si>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</si>
  <si>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</si>
  <si>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</si>
  <si>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</si>
  <si>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</si>
  <si>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</si>
  <si>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</si>
  <si>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</si>
  <si>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</si>
  <si>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</si>
  <si>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</si>
  <si>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</si>
  <si>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</si>
  <si>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</si>
  <si>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</si>
  <si>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</si>
  <si>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</si>
  <si>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</si>
  <si>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</si>
  <si>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</si>
  <si>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</si>
  <si>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</si>
  <si>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</si>
  <si>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</si>
  <si>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</si>
  <si>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</si>
  <si>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</si>
  <si>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</si>
  <si>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</si>
  <si>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</si>
  <si>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</si>
  <si>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</si>
  <si>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</si>
  <si>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</si>
  <si>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</si>
  <si>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</si>
  <si>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</si>
  <si>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</si>
  <si>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</si>
  <si>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</si>
  <si>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</si>
  <si>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</si>
  <si>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</si>
  <si>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</si>
  <si>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</si>
  <si>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</si>
  <si>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</si>
  <si>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</si>
  <si>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</si>
  <si>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</si>
  <si>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</si>
  <si>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</si>
  <si>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</si>
  <si>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</si>
  <si>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</si>
  <si>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</si>
  <si>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</si>
  <si>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</si>
  <si>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</si>
  <si>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</si>
  <si>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</si>
  <si>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</si>
  <si>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</si>
  <si>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</si>
  <si>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</si>
  <si>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</si>
  <si>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</si>
  <si>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</si>
  <si>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</si>
  <si>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</si>
  <si>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</si>
  <si>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</si>
  <si>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</si>
  <si>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</si>
  <si>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</si>
  <si>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</si>
  <si>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</si>
  <si>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</si>
  <si>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</si>
  <si>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</si>
  <si>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</si>
  <si>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</si>
  <si>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</si>
  <si>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</si>
  <si>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</si>
  <si>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</si>
  <si>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</si>
  <si>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</si>
  <si>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</si>
  <si>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</si>
  <si>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</si>
  <si>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</si>
  <si>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</si>
  <si>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</si>
  <si>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</si>
  <si>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</si>
  <si>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</si>
  <si>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</si>
  <si>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</si>
  <si>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</si>
  <si>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</si>
  <si>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</si>
  <si>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</si>
  <si>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</si>
  <si>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</si>
  <si>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</si>
  <si>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</si>
  <si>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</si>
  <si>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</si>
  <si>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</si>
  <si>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</si>
  <si>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</si>
  <si>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</si>
  <si>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</si>
  <si>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</si>
  <si>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</si>
  <si>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</si>
  <si>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</si>
  <si>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</si>
  <si>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</si>
  <si>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</si>
  <si>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</si>
  <si>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</si>
  <si>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</si>
  <si>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</si>
  <si>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</si>
  <si>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</si>
  <si>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</si>
  <si>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</si>
  <si>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</si>
  <si>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</si>
  <si>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</si>
  <si>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</si>
  <si>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</si>
  <si>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</si>
  <si>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</si>
  <si>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</si>
  <si>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</si>
  <si>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</si>
  <si>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</si>
  <si>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</si>
  <si>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</si>
  <si>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</si>
  <si>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</si>
  <si>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</si>
  <si>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</si>
  <si>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</si>
  <si>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</si>
  <si>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</si>
  <si>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PT Timah (Persero) Tbk Mentok</t>
  </si>
  <si>
    <t>Refinery of Shandong Gold Mining Co., Ltd.</t>
  </si>
  <si>
    <t>E-tec Interconnect AG</t>
  </si>
  <si>
    <t>CHE-107.919.330</t>
  </si>
  <si>
    <t xml:space="preserve">Friedhofstrasse 1; 2543 Lengnau; Switzerland </t>
  </si>
  <si>
    <t>Pablo Rodriguez</t>
  </si>
  <si>
    <t>request@e-tec.com</t>
  </si>
  <si>
    <t>CEO</t>
  </si>
  <si>
    <t>+41326541550</t>
  </si>
  <si>
    <t>The material of plating surface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</si>
</sst>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61" xfId="0" quotePrefix="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en hypertexte" xfId="487" builtinId="8"/>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110">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quest@e-t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equest@e-t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K52" sqref="K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8"/>
      <c r="B2" s="38" t="s">
        <v>847</v>
      </c>
      <c r="C2" s="36"/>
      <c r="D2" s="206"/>
      <c r="E2" s="3"/>
      <c r="F2" s="36"/>
      <c r="G2" s="34"/>
    </row>
    <row r="3" spans="1:7">
      <c r="A3" s="358"/>
      <c r="B3" s="5" t="s">
        <v>839</v>
      </c>
      <c r="C3" s="6"/>
      <c r="D3" s="207"/>
      <c r="E3" s="3"/>
      <c r="F3" s="6"/>
      <c r="G3" s="34"/>
    </row>
    <row r="4" spans="1:7" ht="15.75">
      <c r="A4" s="358"/>
      <c r="B4" s="41" t="s">
        <v>849</v>
      </c>
      <c r="C4" s="7"/>
      <c r="D4" s="208"/>
      <c r="E4" s="3"/>
      <c r="F4" s="7"/>
      <c r="G4" s="34"/>
    </row>
    <row r="5" spans="1:7">
      <c r="A5" s="358"/>
      <c r="B5" s="40" t="s">
        <v>1040</v>
      </c>
      <c r="C5" s="4"/>
      <c r="D5" s="209"/>
      <c r="E5" s="3"/>
      <c r="F5" s="4"/>
      <c r="G5" s="34"/>
    </row>
    <row r="6" spans="1:7">
      <c r="A6" s="358"/>
      <c r="B6" s="8"/>
      <c r="C6" s="8"/>
      <c r="D6" s="210"/>
      <c r="E6" s="8"/>
      <c r="F6" s="8"/>
      <c r="G6" s="34"/>
    </row>
    <row r="7" spans="1:7">
      <c r="A7" s="358"/>
      <c r="B7" s="8"/>
      <c r="C7" s="8"/>
      <c r="D7" s="210"/>
      <c r="E7" s="8"/>
      <c r="F7" s="8"/>
      <c r="G7" s="34"/>
    </row>
    <row r="8" spans="1:7">
      <c r="A8" s="358"/>
      <c r="B8" s="8"/>
      <c r="C8" s="8"/>
      <c r="D8" s="210"/>
      <c r="E8" s="8"/>
      <c r="F8" s="8"/>
      <c r="G8" s="34"/>
    </row>
    <row r="9" spans="1:7">
      <c r="A9" s="358"/>
      <c r="B9" s="361" t="s">
        <v>850</v>
      </c>
      <c r="C9" s="361"/>
      <c r="D9" s="361"/>
      <c r="E9" s="361"/>
      <c r="F9" s="361"/>
      <c r="G9" s="34"/>
    </row>
    <row r="10" spans="1:7" ht="27" customHeight="1">
      <c r="A10" s="358"/>
      <c r="B10" s="362" t="s">
        <v>438</v>
      </c>
      <c r="C10" s="362"/>
      <c r="D10" s="362"/>
      <c r="E10" s="362"/>
      <c r="F10" s="362"/>
      <c r="G10" s="34"/>
    </row>
    <row r="11" spans="1:7" ht="27" customHeight="1">
      <c r="A11" s="358"/>
      <c r="B11" s="363"/>
      <c r="C11" s="363"/>
      <c r="D11" s="363"/>
      <c r="E11" s="363"/>
      <c r="F11" s="363"/>
      <c r="G11" s="34"/>
    </row>
    <row r="12" spans="1:7">
      <c r="A12" s="358"/>
      <c r="B12" s="42" t="s">
        <v>848</v>
      </c>
      <c r="C12" s="43" t="s">
        <v>851</v>
      </c>
      <c r="D12" s="211" t="s">
        <v>852</v>
      </c>
      <c r="E12" s="43" t="s">
        <v>612</v>
      </c>
      <c r="F12" s="43" t="s">
        <v>613</v>
      </c>
      <c r="G12" s="34"/>
    </row>
    <row r="13" spans="1:7" ht="33.75">
      <c r="A13" s="358"/>
      <c r="B13" s="2">
        <v>1</v>
      </c>
      <c r="C13" s="37" t="s">
        <v>1088</v>
      </c>
      <c r="D13" s="39" t="s">
        <v>876</v>
      </c>
      <c r="E13" s="194" t="s">
        <v>853</v>
      </c>
      <c r="F13" s="194"/>
      <c r="G13" s="34"/>
    </row>
    <row r="14" spans="1:7" ht="33.75">
      <c r="A14" s="358"/>
      <c r="B14" s="2">
        <v>2</v>
      </c>
      <c r="C14" s="37" t="s">
        <v>1088</v>
      </c>
      <c r="D14" s="39" t="s">
        <v>1025</v>
      </c>
      <c r="E14" s="194" t="s">
        <v>530</v>
      </c>
      <c r="F14" s="194" t="s">
        <v>531</v>
      </c>
      <c r="G14" s="34"/>
    </row>
    <row r="15" spans="1:7" ht="89.1" customHeight="1">
      <c r="A15" s="358"/>
      <c r="B15" s="364">
        <v>2.0099999999999998</v>
      </c>
      <c r="C15" s="355" t="s">
        <v>1088</v>
      </c>
      <c r="D15" s="367" t="s">
        <v>2265</v>
      </c>
      <c r="E15" s="195" t="s">
        <v>614</v>
      </c>
      <c r="F15" s="195" t="s">
        <v>617</v>
      </c>
      <c r="G15" s="34"/>
    </row>
    <row r="16" spans="1:7" ht="99" customHeight="1">
      <c r="A16" s="358"/>
      <c r="B16" s="365"/>
      <c r="C16" s="356"/>
      <c r="D16" s="368"/>
      <c r="E16" s="196"/>
      <c r="F16" s="196" t="s">
        <v>615</v>
      </c>
      <c r="G16" s="34"/>
    </row>
    <row r="17" spans="1:7" ht="63" customHeight="1">
      <c r="A17" s="358"/>
      <c r="B17" s="366"/>
      <c r="C17" s="357"/>
      <c r="D17" s="369"/>
      <c r="E17" s="37"/>
      <c r="F17" s="37" t="s">
        <v>616</v>
      </c>
      <c r="G17" s="34"/>
    </row>
    <row r="18" spans="1:7" ht="117" customHeight="1">
      <c r="A18" s="358"/>
      <c r="B18" s="364">
        <v>2.02</v>
      </c>
      <c r="C18" s="355" t="s">
        <v>1088</v>
      </c>
      <c r="D18" s="367" t="s">
        <v>2266</v>
      </c>
      <c r="E18" s="195" t="s">
        <v>439</v>
      </c>
      <c r="F18" s="195" t="s">
        <v>525</v>
      </c>
      <c r="G18" s="34"/>
    </row>
    <row r="19" spans="1:7" ht="71.099999999999994" customHeight="1">
      <c r="A19" s="358"/>
      <c r="B19" s="365"/>
      <c r="C19" s="356"/>
      <c r="D19" s="368"/>
      <c r="E19" s="196" t="s">
        <v>529</v>
      </c>
      <c r="F19" s="196" t="s">
        <v>440</v>
      </c>
      <c r="G19" s="34"/>
    </row>
    <row r="20" spans="1:7" ht="90.75" customHeight="1">
      <c r="A20" s="358"/>
      <c r="B20" s="365"/>
      <c r="C20" s="356"/>
      <c r="D20" s="368"/>
      <c r="E20" s="196"/>
      <c r="F20" s="196" t="s">
        <v>619</v>
      </c>
      <c r="G20" s="34"/>
    </row>
    <row r="21" spans="1:7" ht="74.25" customHeight="1">
      <c r="A21" s="358"/>
      <c r="B21" s="366"/>
      <c r="C21" s="357"/>
      <c r="D21" s="369"/>
      <c r="E21" s="37"/>
      <c r="F21" s="37" t="s">
        <v>618</v>
      </c>
      <c r="G21" s="34"/>
    </row>
    <row r="22" spans="1:7" ht="90" customHeight="1">
      <c r="A22" s="358"/>
      <c r="B22" s="373">
        <v>2.0299999999999998</v>
      </c>
      <c r="C22" s="373" t="s">
        <v>822</v>
      </c>
      <c r="D22" s="376" t="s">
        <v>2267</v>
      </c>
      <c r="E22" s="355" t="s">
        <v>437</v>
      </c>
      <c r="F22" s="195" t="s">
        <v>460</v>
      </c>
      <c r="G22" s="34"/>
    </row>
    <row r="23" spans="1:7" ht="109.5" customHeight="1">
      <c r="A23" s="358"/>
      <c r="B23" s="374"/>
      <c r="C23" s="374"/>
      <c r="D23" s="377"/>
      <c r="E23" s="356"/>
      <c r="F23" s="196" t="s">
        <v>823</v>
      </c>
      <c r="G23" s="34"/>
    </row>
    <row r="24" spans="1:7" ht="74.25" customHeight="1">
      <c r="A24" s="358"/>
      <c r="B24" s="375"/>
      <c r="C24" s="375"/>
      <c r="D24" s="378"/>
      <c r="E24" s="357"/>
      <c r="F24" s="37" t="s">
        <v>436</v>
      </c>
      <c r="G24" s="34"/>
    </row>
    <row r="25" spans="1:7" ht="72" customHeight="1">
      <c r="A25" s="358"/>
      <c r="B25" s="2" t="s">
        <v>458</v>
      </c>
      <c r="C25" s="37" t="s">
        <v>459</v>
      </c>
      <c r="D25" s="39" t="s">
        <v>2268</v>
      </c>
      <c r="E25" s="37" t="s">
        <v>2263</v>
      </c>
      <c r="F25" s="37" t="s">
        <v>461</v>
      </c>
      <c r="G25" s="34"/>
    </row>
    <row r="26" spans="1:7" ht="98.1" customHeight="1">
      <c r="A26" s="358"/>
      <c r="B26" s="370">
        <v>3</v>
      </c>
      <c r="C26" s="364" t="s">
        <v>70</v>
      </c>
      <c r="D26" s="367" t="s">
        <v>2269</v>
      </c>
      <c r="E26" s="355" t="s">
        <v>0</v>
      </c>
      <c r="F26" s="195" t="s">
        <v>64</v>
      </c>
      <c r="G26" s="34"/>
    </row>
    <row r="27" spans="1:7" ht="90" customHeight="1">
      <c r="A27" s="358"/>
      <c r="B27" s="371"/>
      <c r="C27" s="365"/>
      <c r="D27" s="368"/>
      <c r="E27" s="356"/>
      <c r="F27" s="196" t="s">
        <v>59</v>
      </c>
      <c r="G27" s="34"/>
    </row>
    <row r="28" spans="1:7" ht="19.350000000000001" customHeight="1">
      <c r="A28" s="358"/>
      <c r="B28" s="371"/>
      <c r="C28" s="365"/>
      <c r="D28" s="368"/>
      <c r="E28" s="356"/>
      <c r="F28" s="196" t="s">
        <v>60</v>
      </c>
      <c r="G28" s="34"/>
    </row>
    <row r="29" spans="1:7" ht="74.45" customHeight="1">
      <c r="A29" s="358"/>
      <c r="B29" s="371"/>
      <c r="C29" s="365"/>
      <c r="D29" s="368"/>
      <c r="E29" s="356"/>
      <c r="F29" s="196" t="s">
        <v>61</v>
      </c>
      <c r="G29" s="34"/>
    </row>
    <row r="30" spans="1:7" ht="62.45" customHeight="1">
      <c r="A30" s="358"/>
      <c r="B30" s="371"/>
      <c r="C30" s="365"/>
      <c r="D30" s="368"/>
      <c r="E30" s="356"/>
      <c r="F30" s="196" t="s">
        <v>62</v>
      </c>
      <c r="G30" s="34"/>
    </row>
    <row r="31" spans="1:7" ht="81" customHeight="1">
      <c r="A31" s="358"/>
      <c r="B31" s="371"/>
      <c r="C31" s="365"/>
      <c r="D31" s="368"/>
      <c r="E31" s="356"/>
      <c r="F31" s="196" t="s">
        <v>63</v>
      </c>
      <c r="G31" s="34"/>
    </row>
    <row r="32" spans="1:7" ht="48.75" customHeight="1">
      <c r="A32" s="358"/>
      <c r="B32" s="371"/>
      <c r="C32" s="365"/>
      <c r="D32" s="368"/>
      <c r="E32" s="356"/>
      <c r="F32" s="196" t="s">
        <v>66</v>
      </c>
      <c r="G32" s="34"/>
    </row>
    <row r="33" spans="1:7" ht="98.45" customHeight="1">
      <c r="A33" s="358"/>
      <c r="B33" s="371"/>
      <c r="C33" s="365"/>
      <c r="D33" s="368"/>
      <c r="E33" s="356"/>
      <c r="F33" s="196" t="s">
        <v>65</v>
      </c>
      <c r="G33" s="34"/>
    </row>
    <row r="34" spans="1:7" ht="89.1" customHeight="1">
      <c r="A34" s="358"/>
      <c r="B34" s="371"/>
      <c r="C34" s="365"/>
      <c r="D34" s="368"/>
      <c r="E34" s="356"/>
      <c r="F34" s="196" t="s">
        <v>67</v>
      </c>
      <c r="G34" s="34"/>
    </row>
    <row r="35" spans="1:7" ht="29.1" customHeight="1">
      <c r="A35" s="358"/>
      <c r="B35" s="371"/>
      <c r="C35" s="365"/>
      <c r="D35" s="368"/>
      <c r="E35" s="356"/>
      <c r="F35" s="196" t="s">
        <v>68</v>
      </c>
      <c r="G35" s="34"/>
    </row>
    <row r="36" spans="1:7" ht="126.75">
      <c r="A36" s="358"/>
      <c r="B36" s="372"/>
      <c r="C36" s="366"/>
      <c r="D36" s="369"/>
      <c r="E36" s="357"/>
      <c r="F36" s="197" t="s">
        <v>69</v>
      </c>
      <c r="G36" s="34"/>
    </row>
    <row r="37" spans="1:7" ht="112.5">
      <c r="A37" s="358"/>
      <c r="B37" s="170">
        <v>3.01</v>
      </c>
      <c r="C37" s="171" t="s">
        <v>70</v>
      </c>
      <c r="D37" s="39" t="s">
        <v>2270</v>
      </c>
      <c r="E37" s="198" t="s">
        <v>1328</v>
      </c>
      <c r="F37" s="199" t="s">
        <v>1434</v>
      </c>
      <c r="G37" s="34"/>
    </row>
    <row r="38" spans="1:7" ht="101.25">
      <c r="A38" s="358"/>
      <c r="B38" s="170">
        <v>3.02</v>
      </c>
      <c r="C38" s="171" t="s">
        <v>1361</v>
      </c>
      <c r="D38" s="39" t="s">
        <v>2271</v>
      </c>
      <c r="E38" s="198" t="s">
        <v>1376</v>
      </c>
      <c r="F38" s="199" t="s">
        <v>1435</v>
      </c>
      <c r="G38" s="34"/>
    </row>
    <row r="39" spans="1:7" ht="101.25">
      <c r="A39" s="358"/>
      <c r="B39" s="180">
        <v>4</v>
      </c>
      <c r="C39" s="179" t="s">
        <v>1531</v>
      </c>
      <c r="D39" s="39" t="s">
        <v>2272</v>
      </c>
      <c r="E39" s="37" t="s">
        <v>2215</v>
      </c>
      <c r="F39" s="37" t="s">
        <v>1532</v>
      </c>
      <c r="G39" s="34"/>
    </row>
    <row r="40" spans="1:7" ht="56.25">
      <c r="A40" s="358"/>
      <c r="B40" s="170">
        <v>4.01</v>
      </c>
      <c r="C40" s="179" t="s">
        <v>1531</v>
      </c>
      <c r="D40" s="39" t="s">
        <v>2274</v>
      </c>
      <c r="E40" s="37" t="s">
        <v>2229</v>
      </c>
      <c r="F40" s="37" t="s">
        <v>2233</v>
      </c>
      <c r="G40" s="34"/>
    </row>
    <row r="41" spans="1:7" ht="56.25">
      <c r="A41" s="358"/>
      <c r="B41" s="170" t="s">
        <v>2261</v>
      </c>
      <c r="C41" s="179" t="s">
        <v>1531</v>
      </c>
      <c r="D41" s="39" t="s">
        <v>2273</v>
      </c>
      <c r="E41" s="37" t="s">
        <v>2264</v>
      </c>
      <c r="F41" s="37" t="s">
        <v>2262</v>
      </c>
      <c r="G41" s="34"/>
    </row>
    <row r="42" spans="1:7" ht="56.25">
      <c r="A42" s="358"/>
      <c r="B42" s="170" t="s">
        <v>2299</v>
      </c>
      <c r="C42" s="179" t="s">
        <v>1531</v>
      </c>
      <c r="D42" s="39" t="s">
        <v>2306</v>
      </c>
      <c r="E42" s="37" t="s">
        <v>2263</v>
      </c>
      <c r="F42" s="37" t="s">
        <v>2300</v>
      </c>
      <c r="G42" s="34"/>
    </row>
    <row r="43" spans="1:7" ht="123.75">
      <c r="A43" s="358"/>
      <c r="B43" s="191">
        <v>4.0999999999999996</v>
      </c>
      <c r="C43" s="179" t="s">
        <v>2305</v>
      </c>
      <c r="D43" s="192">
        <v>42867</v>
      </c>
      <c r="E43" s="200" t="s">
        <v>2308</v>
      </c>
      <c r="F43" s="37" t="s">
        <v>2307</v>
      </c>
      <c r="G43" s="34"/>
    </row>
    <row r="44" spans="1:7" ht="78.75">
      <c r="A44" s="358"/>
      <c r="B44" s="191">
        <v>4.2</v>
      </c>
      <c r="C44" s="179" t="s">
        <v>2305</v>
      </c>
      <c r="D44" s="192">
        <v>42704</v>
      </c>
      <c r="E44" s="200" t="s">
        <v>2510</v>
      </c>
      <c r="F44" s="37" t="s">
        <v>2485</v>
      </c>
      <c r="G44" s="34"/>
    </row>
    <row r="45" spans="1:7" ht="157.5">
      <c r="A45" s="358"/>
      <c r="B45" s="240">
        <v>5</v>
      </c>
      <c r="C45" s="179" t="s">
        <v>2305</v>
      </c>
      <c r="D45" s="192">
        <v>42867</v>
      </c>
      <c r="E45" s="200" t="s">
        <v>12917</v>
      </c>
      <c r="F45" s="37" t="s">
        <v>12639</v>
      </c>
      <c r="G45" s="34"/>
    </row>
    <row r="46" spans="1:7" ht="45">
      <c r="A46" s="358"/>
      <c r="B46" s="191">
        <v>5.01</v>
      </c>
      <c r="C46" s="179" t="s">
        <v>2305</v>
      </c>
      <c r="D46" s="192">
        <v>42907</v>
      </c>
      <c r="E46" s="200" t="s">
        <v>12935</v>
      </c>
      <c r="F46" s="37" t="s">
        <v>12639</v>
      </c>
      <c r="G46" s="34"/>
    </row>
    <row r="47" spans="1:7" ht="67.5">
      <c r="A47" s="358"/>
      <c r="B47" s="191">
        <v>5.0999999999999996</v>
      </c>
      <c r="C47" s="179" t="s">
        <v>2305</v>
      </c>
      <c r="D47" s="192">
        <v>43070</v>
      </c>
      <c r="E47" s="200" t="s">
        <v>13129</v>
      </c>
      <c r="F47" s="37" t="s">
        <v>13130</v>
      </c>
      <c r="G47" s="34"/>
    </row>
    <row r="48" spans="1:7" ht="56.25">
      <c r="A48" s="358"/>
      <c r="B48" s="191">
        <v>5.1100000000000003</v>
      </c>
      <c r="C48" s="179" t="s">
        <v>13371</v>
      </c>
      <c r="D48" s="192">
        <v>43217</v>
      </c>
      <c r="E48" s="200" t="s">
        <v>13499</v>
      </c>
      <c r="F48" s="37" t="s">
        <v>13405</v>
      </c>
      <c r="G48" s="34"/>
    </row>
    <row r="49" spans="1:7" ht="56.25">
      <c r="A49" s="358"/>
      <c r="B49" s="191">
        <v>5.12</v>
      </c>
      <c r="C49" s="179" t="s">
        <v>13371</v>
      </c>
      <c r="D49" s="192">
        <v>43581</v>
      </c>
      <c r="E49" s="200" t="s">
        <v>13499</v>
      </c>
      <c r="F49" s="37" t="s">
        <v>14064</v>
      </c>
      <c r="G49" s="34"/>
    </row>
    <row r="50" spans="1:7" ht="78.75">
      <c r="A50" s="358"/>
      <c r="B50" s="240">
        <v>6</v>
      </c>
      <c r="C50" s="179" t="s">
        <v>13371</v>
      </c>
      <c r="D50" s="192">
        <v>43964</v>
      </c>
      <c r="E50" s="200" t="s">
        <v>14291</v>
      </c>
      <c r="F50" s="37" t="s">
        <v>14074</v>
      </c>
      <c r="G50" s="34"/>
    </row>
    <row r="51" spans="1:7" ht="45">
      <c r="A51" s="358"/>
      <c r="B51" s="191">
        <v>6.01</v>
      </c>
      <c r="C51" s="179" t="s">
        <v>13371</v>
      </c>
      <c r="D51" s="192">
        <v>43970</v>
      </c>
      <c r="E51" s="200" t="s">
        <v>15309</v>
      </c>
      <c r="F51" s="200" t="s">
        <v>14074</v>
      </c>
      <c r="G51" s="34"/>
    </row>
    <row r="52" spans="1:7" ht="45">
      <c r="A52" s="358"/>
      <c r="B52" s="191">
        <v>6.1</v>
      </c>
      <c r="C52" s="179" t="s">
        <v>13371</v>
      </c>
      <c r="D52" s="192">
        <v>44314</v>
      </c>
      <c r="E52" s="200" t="s">
        <v>15314</v>
      </c>
      <c r="F52" s="200" t="s">
        <v>15319</v>
      </c>
      <c r="G52" s="34"/>
    </row>
    <row r="53" spans="1:7" ht="13.5" thickBot="1">
      <c r="A53" s="359"/>
      <c r="B53" s="360" t="str">
        <f ca="1">OFFSET(L!$C$1,MATCH("General"&amp;"Cpy",L!$A:$A,0)-1,SL,,)</f>
        <v>© 2021 Responsible Minerals Initiative. All rights reserved.</v>
      </c>
      <c r="C53" s="360"/>
      <c r="D53" s="360"/>
      <c r="E53" s="360"/>
      <c r="F53" s="360"/>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3.9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3.5" thickBot="1">
      <c r="A33" s="88"/>
      <c r="B33" s="183"/>
      <c r="C33" s="183"/>
      <c r="D33" s="384"/>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5" sqref="G85:J8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0" t="str">
        <f ca="1">OFFSET(L!$C$1,MATCH("Declaration"&amp;ADDRESS(ROW(),COLUMN(),4),L!$A:$A,0)-1,SL,,)</f>
        <v>Conflict Minerals Reporting Template (CMRT)</v>
      </c>
      <c r="E2" s="421"/>
      <c r="F2" s="421"/>
      <c r="G2" s="421"/>
      <c r="H2" s="421"/>
      <c r="I2" s="421"/>
      <c r="J2" s="42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3"/>
      <c r="G3" s="433"/>
      <c r="H3" s="433"/>
      <c r="I3" s="182"/>
      <c r="J3" s="167" t="s">
        <v>15318</v>
      </c>
      <c r="K3" s="47"/>
      <c r="L3" s="139"/>
      <c r="M3" s="130"/>
      <c r="N3" s="130"/>
      <c r="O3" s="131"/>
      <c r="P3" s="144">
        <f>MATCH($D$3,LN,0)</f>
        <v>1</v>
      </c>
    </row>
    <row r="4" spans="1:34" ht="15.75">
      <c r="A4" s="45"/>
      <c r="B4" s="426" t="str">
        <f ca="1">OFFSET(L!$C$1,MATCH("Declaration"&amp;ADDRESS(ROW(),COLUMN(),4),L!$A:$A,0)-1,SL,,)</f>
        <v>The purpose of this document is to collect sourcing information on tin, tantalum, tungsten and gold used in products</v>
      </c>
      <c r="C4" s="426"/>
      <c r="D4" s="426"/>
      <c r="E4" s="426"/>
      <c r="F4" s="426"/>
      <c r="G4" s="426"/>
      <c r="H4" s="426"/>
      <c r="I4" s="434" t="str">
        <f ca="1">OFFSET(L!$C$1,MATCH("Declaration"&amp;ADDRESS(ROW(),COLUMN(),4),L!$A:$A,0)-1,SL,,)</f>
        <v>Link to Terms &amp; Conditions</v>
      </c>
      <c r="J4" s="43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8" t="str">
        <f ca="1">OFFSET(L!$C$1,MATCH("Declaration"&amp;ADDRESS(ROW(),COLUMN(),4),L!$A:$A,0)-1,SL,,)</f>
        <v>Company Information</v>
      </c>
      <c r="C7" s="438"/>
      <c r="D7" s="438"/>
      <c r="E7" s="438"/>
      <c r="F7" s="438"/>
      <c r="G7" s="438"/>
      <c r="H7" s="438"/>
      <c r="I7" s="438"/>
      <c r="J7" s="43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3" t="s">
        <v>15608</v>
      </c>
      <c r="E8" s="424"/>
      <c r="F8" s="424"/>
      <c r="G8" s="424"/>
      <c r="H8" s="424"/>
      <c r="I8" s="424"/>
      <c r="J8" s="42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5" t="s">
        <v>494</v>
      </c>
      <c r="E9" s="436"/>
      <c r="F9" s="436"/>
      <c r="G9" s="437"/>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9" t="str">
        <f ca="1">OFFSET(L!$C$1,MATCH("Declaration"&amp;ADDRESS(ROW(),COLUMN(),4)&amp;LEFT($D$9,1),L!$A:$A,0)-1,SL,,)</f>
        <v>Description of Scope:</v>
      </c>
      <c r="C10" s="151"/>
      <c r="D10" s="427"/>
      <c r="E10" s="428"/>
      <c r="F10" s="428"/>
      <c r="G10" s="428"/>
      <c r="H10" s="428"/>
      <c r="I10" s="428"/>
      <c r="J10" s="42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0"/>
      <c r="C11" s="151"/>
      <c r="D11" s="400" t="str">
        <f ca="1">IF(D9=Q9,OFFSET(L!$C$1,MATCH("Declaration"&amp;ADDRESS(ROW(),COLUMN(),4),L!$A:$A,0)-1,SL,,),"")</f>
        <v/>
      </c>
      <c r="E11" s="401"/>
      <c r="F11" s="401"/>
      <c r="G11" s="401"/>
      <c r="H11" s="401"/>
      <c r="I11" s="401"/>
      <c r="J11" s="40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9" t="s">
        <v>15609</v>
      </c>
      <c r="E12" s="410"/>
      <c r="F12" s="410"/>
      <c r="G12" s="410"/>
      <c r="H12" s="410"/>
      <c r="I12" s="410"/>
      <c r="J12" s="41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9"/>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30" t="s">
        <v>15610</v>
      </c>
      <c r="E14" s="431"/>
      <c r="F14" s="431"/>
      <c r="G14" s="431"/>
      <c r="H14" s="431"/>
      <c r="I14" s="431"/>
      <c r="J14" s="43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4" t="s">
        <v>15611</v>
      </c>
      <c r="E15" s="412"/>
      <c r="F15" s="412"/>
      <c r="G15" s="412"/>
      <c r="H15" s="412"/>
      <c r="I15" s="412"/>
      <c r="J15" s="39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394" t="s">
        <v>15612</v>
      </c>
      <c r="E16" s="412"/>
      <c r="F16" s="412"/>
      <c r="G16" s="412"/>
      <c r="H16" s="412"/>
      <c r="I16" s="412"/>
      <c r="J16" s="39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56" t="s">
        <v>15614</v>
      </c>
      <c r="E17" s="412"/>
      <c r="F17" s="412"/>
      <c r="G17" s="412"/>
      <c r="H17" s="412"/>
      <c r="I17" s="412"/>
      <c r="J17" s="39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4" t="s">
        <v>15611</v>
      </c>
      <c r="E18" s="412"/>
      <c r="F18" s="412"/>
      <c r="G18" s="412"/>
      <c r="H18" s="412"/>
      <c r="I18" s="412"/>
      <c r="J18" s="39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4" t="s">
        <v>15613</v>
      </c>
      <c r="E19" s="412"/>
      <c r="F19" s="412"/>
      <c r="G19" s="412"/>
      <c r="H19" s="412"/>
      <c r="I19" s="412"/>
      <c r="J19" s="39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15612</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56" t="s">
        <v>15614</v>
      </c>
      <c r="E21" s="412"/>
      <c r="F21" s="412"/>
      <c r="G21" s="412"/>
      <c r="H21" s="412"/>
      <c r="I21" s="412"/>
      <c r="J21" s="39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1">
        <v>44321</v>
      </c>
      <c r="E22" s="44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3"/>
      <c r="E23" s="41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3" t="str">
        <f ca="1">OFFSET(L!$C$1,MATCH("Declaration"&amp;ADDRESS(ROW(),COLUMN(),4),L!$A:$A,0)-1,SL,,)</f>
        <v>Answer the following questions 1 - 8 based on the declaration scope indicated above</v>
      </c>
      <c r="C24" s="443"/>
      <c r="D24" s="443"/>
      <c r="E24" s="443"/>
      <c r="F24" s="443"/>
      <c r="G24" s="443"/>
      <c r="H24" s="443"/>
      <c r="I24" s="443"/>
      <c r="J24" s="44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5" t="s">
        <v>489</v>
      </c>
      <c r="E26" s="386"/>
      <c r="F26" s="15"/>
      <c r="G26" s="387"/>
      <c r="H26" s="388"/>
      <c r="I26" s="388"/>
      <c r="J26" s="38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5" t="s">
        <v>488</v>
      </c>
      <c r="E27" s="386"/>
      <c r="F27" s="15"/>
      <c r="G27" s="387" t="s">
        <v>15615</v>
      </c>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5" t="s">
        <v>488</v>
      </c>
      <c r="E28" s="386"/>
      <c r="F28" s="15"/>
      <c r="G28" s="387" t="s">
        <v>15615</v>
      </c>
      <c r="H28" s="388"/>
      <c r="I28" s="388"/>
      <c r="J28" s="38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5" t="s">
        <v>489</v>
      </c>
      <c r="E29" s="386"/>
      <c r="F29" s="15"/>
      <c r="G29" s="387"/>
      <c r="H29" s="388"/>
      <c r="I29" s="388"/>
      <c r="J29" s="38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5" t="str">
        <f ca="1">D25</f>
        <v>Answer</v>
      </c>
      <c r="E31" s="405"/>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3"/>
      <c r="E32" s="404"/>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5" t="s">
        <v>488</v>
      </c>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5"/>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5" t="str">
        <f ca="1">D25</f>
        <v>Answer</v>
      </c>
      <c r="E37" s="405"/>
      <c r="F37" s="21"/>
      <c r="G37" s="55" t="str">
        <f ca="1">G25</f>
        <v>Comments</v>
      </c>
      <c r="H37" s="408"/>
      <c r="I37" s="408"/>
      <c r="J37" s="408"/>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5"/>
      <c r="E38" s="386"/>
      <c r="F38" s="58"/>
      <c r="G38" s="387"/>
      <c r="H38" s="388"/>
      <c r="I38" s="388"/>
      <c r="J38" s="38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5" t="s">
        <v>489</v>
      </c>
      <c r="E39" s="386"/>
      <c r="F39" s="58"/>
      <c r="G39" s="387"/>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5" t="s">
        <v>489</v>
      </c>
      <c r="E40" s="386"/>
      <c r="F40" s="58"/>
      <c r="G40" s="387"/>
      <c r="H40" s="388"/>
      <c r="I40" s="388"/>
      <c r="J40" s="389"/>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5"/>
      <c r="E41" s="386"/>
      <c r="F41" s="58"/>
      <c r="G41" s="387"/>
      <c r="H41" s="388"/>
      <c r="I41" s="388"/>
      <c r="J41" s="38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5" t="str">
        <f ca="1">D25</f>
        <v>Answer</v>
      </c>
      <c r="E43" s="40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5"/>
      <c r="E44" s="386"/>
      <c r="F44" s="58"/>
      <c r="G44" s="387"/>
      <c r="H44" s="388"/>
      <c r="I44" s="388"/>
      <c r="J44" s="38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5" t="s">
        <v>489</v>
      </c>
      <c r="E45" s="386"/>
      <c r="F45" s="58"/>
      <c r="G45" s="387"/>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5" t="s">
        <v>489</v>
      </c>
      <c r="E46" s="386"/>
      <c r="F46" s="58"/>
      <c r="G46" s="387"/>
      <c r="H46" s="388"/>
      <c r="I46" s="388"/>
      <c r="J46" s="389"/>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5"/>
      <c r="E47" s="386"/>
      <c r="F47" s="58"/>
      <c r="G47" s="387"/>
      <c r="H47" s="388"/>
      <c r="I47" s="388"/>
      <c r="J47" s="38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5"/>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5" t="s">
        <v>489</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5" t="s">
        <v>489</v>
      </c>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5"/>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5" t="str">
        <f ca="1">D25</f>
        <v>Answer</v>
      </c>
      <c r="E55" s="405"/>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6"/>
      <c r="E56" s="407"/>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6">
        <v>1</v>
      </c>
      <c r="E57" s="407"/>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6">
        <v>1</v>
      </c>
      <c r="E58" s="407"/>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6"/>
      <c r="E59" s="407"/>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5" t="str">
        <f ca="1">D25</f>
        <v>Answer</v>
      </c>
      <c r="E61" s="405"/>
      <c r="F61" s="21"/>
      <c r="G61" s="55" t="str">
        <f ca="1">G25</f>
        <v>Comments</v>
      </c>
      <c r="H61" s="398"/>
      <c r="I61" s="398"/>
      <c r="J61" s="39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3"/>
      <c r="E62" s="404"/>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5" t="s">
        <v>488</v>
      </c>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5" t="s">
        <v>488</v>
      </c>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5"/>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5" t="str">
        <f ca="1">D25</f>
        <v>Answer</v>
      </c>
      <c r="E67" s="405"/>
      <c r="F67" s="21"/>
      <c r="G67" s="55" t="str">
        <f ca="1">G25</f>
        <v>Comments</v>
      </c>
      <c r="H67" s="398" t="str">
        <f>IF(Q75="(*)","Click here to enter smelter names","")</f>
        <v/>
      </c>
      <c r="I67" s="398"/>
      <c r="J67" s="39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5"/>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5" t="s">
        <v>488</v>
      </c>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5"/>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0" t="str">
        <f ca="1">OFFSET(L!$C$1,MATCH("Declaration"&amp;ADDRESS(ROW(),COLUMN(),4),L!$A:$A,0)-1,SL,,)</f>
        <v>Answer the Following Questions at a Company Level</v>
      </c>
      <c r="C73" s="390"/>
      <c r="D73" s="390"/>
      <c r="E73" s="390"/>
      <c r="F73" s="390"/>
      <c r="G73" s="390"/>
      <c r="H73" s="390"/>
      <c r="I73" s="390"/>
      <c r="J73" s="39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489</v>
      </c>
      <c r="E77" s="386"/>
      <c r="F77" s="68"/>
      <c r="G77" s="414"/>
      <c r="H77" s="415"/>
      <c r="I77" s="415"/>
      <c r="J77" s="416"/>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488</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4" t="s">
        <v>488</v>
      </c>
      <c r="E85" s="395"/>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7"/>
      <c r="H88" s="397"/>
      <c r="I88" s="397"/>
      <c r="J88" s="39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1" t="str">
        <f ca="1">OFFSET(L!$C$1,MATCH("General"&amp;"Cpy",L!$A:$A,0)-1,SL,,)</f>
        <v>© 2021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8" type="noConversion"/>
  <conditionalFormatting sqref="D75:E75 D77:E77 D79:E79 D81:E81 D85:E85 D87:E87 D89:E89 D83">
    <cfRule type="expression" dxfId="109" priority="71" stopIfTrue="1">
      <formula>AND(OR($D$26="No",AND($D$26="Yes",$D$32="No")),OR($D$27="No",AND($D$27="Yes",$D$33="No")),OR($D$28="No",AND($D$28="Yes",$D$34="No")),OR($D$29="No",AND($D$29="Yes",$D$35="No")))</formula>
    </cfRule>
    <cfRule type="expression" dxfId="108" priority="72" stopIfTrue="1">
      <formula>IF(D75="",TRUE)</formula>
    </cfRule>
  </conditionalFormatting>
  <conditionalFormatting sqref="G77:J77">
    <cfRule type="expression" dxfId="107" priority="43" stopIfTrue="1">
      <formula>IF(AND($D$77="Yes",$G$77=""),TRUE)</formula>
    </cfRule>
  </conditionalFormatting>
  <conditionalFormatting sqref="D26:E26">
    <cfRule type="expression" dxfId="106" priority="123" stopIfTrue="1">
      <formula>IF($D$26="",TRUE)</formula>
    </cfRule>
  </conditionalFormatting>
  <conditionalFormatting sqref="D27:E27">
    <cfRule type="expression" dxfId="105" priority="130" stopIfTrue="1">
      <formula>IF($D$27="",TRUE)</formula>
    </cfRule>
  </conditionalFormatting>
  <conditionalFormatting sqref="D28:E28">
    <cfRule type="expression" dxfId="104" priority="131" stopIfTrue="1">
      <formula>IF($D$28="",TRUE)</formula>
    </cfRule>
  </conditionalFormatting>
  <conditionalFormatting sqref="D29:E29">
    <cfRule type="expression" dxfId="103" priority="132" stopIfTrue="1">
      <formula>IF($D$29="",TRUE)</formula>
    </cfRule>
  </conditionalFormatting>
  <conditionalFormatting sqref="D9:G9">
    <cfRule type="expression" dxfId="102" priority="138" stopIfTrue="1">
      <formula>IF($D$9="",TRUE)</formula>
    </cfRule>
  </conditionalFormatting>
  <conditionalFormatting sqref="D22:E22">
    <cfRule type="expression" dxfId="101" priority="145" stopIfTrue="1">
      <formula>IF($D$22="",TRUE)</formula>
    </cfRule>
  </conditionalFormatting>
  <conditionalFormatting sqref="D10:J10">
    <cfRule type="expression" dxfId="100" priority="42" stopIfTrue="1">
      <formula>IF($D$9=$Q$9,TRUE)</formula>
    </cfRule>
    <cfRule type="expression" dxfId="99" priority="152" stopIfTrue="1">
      <formula>IF(AND($D$10="",$D$9=$R$9),TRUE)</formula>
    </cfRule>
  </conditionalFormatting>
  <conditionalFormatting sqref="D34:E34 D40:E40 D52:E52 D58:E58 D64:E64 D70:E70">
    <cfRule type="expression" dxfId="98" priority="35" stopIfTrue="1">
      <formula>$P$28=""</formula>
    </cfRule>
  </conditionalFormatting>
  <conditionalFormatting sqref="D35:E35 D41:E41 D53:E53 D59:E59 D65:E65 D71:E71">
    <cfRule type="expression" dxfId="97" priority="150" stopIfTrue="1">
      <formula>$P$29=""</formula>
    </cfRule>
  </conditionalFormatting>
  <conditionalFormatting sqref="D32:E32">
    <cfRule type="expression" dxfId="96" priority="128" stopIfTrue="1">
      <formula>$P$26=""</formula>
    </cfRule>
  </conditionalFormatting>
  <conditionalFormatting sqref="D32:E32">
    <cfRule type="expression" dxfId="95" priority="41" stopIfTrue="1">
      <formula>IF(AND(OR($D$26="Yes",$D$26=""),$D$32=""),1,0)</formula>
    </cfRule>
  </conditionalFormatting>
  <conditionalFormatting sqref="D38 D50 D56 D62 D68">
    <cfRule type="expression" dxfId="94" priority="37" stopIfTrue="1">
      <formula>$P$32=""</formula>
    </cfRule>
  </conditionalFormatting>
  <conditionalFormatting sqref="D39:E39 D51 D57 D63 D69">
    <cfRule type="expression" dxfId="93" priority="36" stopIfTrue="1">
      <formula>$P$33=""</formula>
    </cfRule>
  </conditionalFormatting>
  <conditionalFormatting sqref="D40 D52 D58 D64 D70">
    <cfRule type="expression" dxfId="92" priority="26" stopIfTrue="1">
      <formula>$P$34=""</formula>
    </cfRule>
    <cfRule type="expression" dxfId="91" priority="148" stopIfTrue="1">
      <formula>IF(AND(OR($D$28="Yes",$D$28=""),D40=""),1,0)</formula>
    </cfRule>
  </conditionalFormatting>
  <conditionalFormatting sqref="D41 D53 D59 D65 D71">
    <cfRule type="expression" dxfId="90" priority="34" stopIfTrue="1">
      <formula>$P$35=""</formula>
    </cfRule>
  </conditionalFormatting>
  <conditionalFormatting sqref="D38:E38 D50:E50 D56:E56 D62:E62 D68:E68">
    <cfRule type="expression" dxfId="89" priority="39" stopIfTrue="1">
      <formula>$P$26=""</formula>
    </cfRule>
    <cfRule type="expression" dxfId="88" priority="40" stopIfTrue="1">
      <formula>IF(AND(OR($D$26="Yes",$D$26=""),D38=""),1,0)</formula>
    </cfRule>
  </conditionalFormatting>
  <conditionalFormatting sqref="G85:J85">
    <cfRule type="expression" dxfId="87" priority="33" stopIfTrue="1">
      <formula>IF(AND($D$85="Yes, using other format (describe)",$G$85=""),TRUE)</formula>
    </cfRule>
  </conditionalFormatting>
  <conditionalFormatting sqref="D39:E39 D51:E51 D57:E57 D63:E63 D69:E69">
    <cfRule type="expression" dxfId="86" priority="146" stopIfTrue="1">
      <formula>$P$39=""</formula>
    </cfRule>
    <cfRule type="expression" dxfId="85" priority="147" stopIfTrue="1">
      <formula>IF(AND(OR($D$27="Yes",$D$27=""),D39=""),1,0)</formula>
    </cfRule>
  </conditionalFormatting>
  <conditionalFormatting sqref="D33:E33">
    <cfRule type="expression" dxfId="84" priority="28" stopIfTrue="1">
      <formula>IF(AND(OR($D$27="Yes",$D$27=""),$D$33=""),1,0)</formula>
    </cfRule>
    <cfRule type="expression" dxfId="83" priority="29" stopIfTrue="1">
      <formula>$P$27=""</formula>
    </cfRule>
  </conditionalFormatting>
  <conditionalFormatting sqref="D34:E34">
    <cfRule type="expression" dxfId="82" priority="149" stopIfTrue="1">
      <formula>IF(AND(OR($D$28="Yes",$D$28=""),$D$34=""),1,0)</formula>
    </cfRule>
  </conditionalFormatting>
  <conditionalFormatting sqref="D41:E41 D53:E53 D59:E59 D65:E65 D71:E71">
    <cfRule type="expression" dxfId="81" priority="151" stopIfTrue="1">
      <formula>IF(AND(OR($D$29="Yes",$D$29=""),D41=""),1,0)</formula>
    </cfRule>
  </conditionalFormatting>
  <conditionalFormatting sqref="D35:E35">
    <cfRule type="expression" dxfId="80" priority="25" stopIfTrue="1">
      <formula>IF(AND(OR($D$29="Yes",$D$29=""),$D$35=""),1,0)</formula>
    </cfRule>
  </conditionalFormatting>
  <conditionalFormatting sqref="D46:E46">
    <cfRule type="expression" dxfId="79" priority="11" stopIfTrue="1">
      <formula>$P$28=""</formula>
    </cfRule>
  </conditionalFormatting>
  <conditionalFormatting sqref="D47:E47">
    <cfRule type="expression" dxfId="78" priority="19" stopIfTrue="1">
      <formula>$P$29=""</formula>
    </cfRule>
  </conditionalFormatting>
  <conditionalFormatting sqref="D44">
    <cfRule type="expression" dxfId="77" priority="13" stopIfTrue="1">
      <formula>$P$32=""</formula>
    </cfRule>
  </conditionalFormatting>
  <conditionalFormatting sqref="D45">
    <cfRule type="expression" dxfId="76" priority="12" stopIfTrue="1">
      <formula>$P$33=""</formula>
    </cfRule>
  </conditionalFormatting>
  <conditionalFormatting sqref="D46">
    <cfRule type="expression" dxfId="75" priority="9" stopIfTrue="1">
      <formula>$P$34=""</formula>
    </cfRule>
    <cfRule type="expression" dxfId="74" priority="18" stopIfTrue="1">
      <formula>IF(AND(OR($D$28="Yes",$D$28=""),D46=""),1,0)</formula>
    </cfRule>
  </conditionalFormatting>
  <conditionalFormatting sqref="D47">
    <cfRule type="expression" dxfId="73" priority="10" stopIfTrue="1">
      <formula>$P$35=""</formula>
    </cfRule>
  </conditionalFormatting>
  <conditionalFormatting sqref="D44:E44">
    <cfRule type="expression" dxfId="72" priority="14" stopIfTrue="1">
      <formula>$P$26=""</formula>
    </cfRule>
    <cfRule type="expression" dxfId="71" priority="15" stopIfTrue="1">
      <formula>IF(AND(OR($D$26="Yes",$D$26=""),D44=""),1,0)</formula>
    </cfRule>
  </conditionalFormatting>
  <conditionalFormatting sqref="D45:E45">
    <cfRule type="expression" dxfId="70" priority="16" stopIfTrue="1">
      <formula>$P$39=""</formula>
    </cfRule>
    <cfRule type="expression" dxfId="69" priority="17" stopIfTrue="1">
      <formula>IF(AND(OR($D$27="Yes",$D$27=""),D45=""),1,0)</formula>
    </cfRule>
  </conditionalFormatting>
  <conditionalFormatting sqref="D47:E47">
    <cfRule type="expression" dxfId="68" priority="20" stopIfTrue="1">
      <formula>IF(AND(OR($D$29="Yes",$D$29=""),D47=""),1,0)</formula>
    </cfRule>
  </conditionalFormatting>
  <conditionalFormatting sqref="D8:J8">
    <cfRule type="expression" dxfId="67" priority="8" stopIfTrue="1">
      <formula>IF($D$8="",TRUE)</formula>
    </cfRule>
  </conditionalFormatting>
  <conditionalFormatting sqref="D15:J15">
    <cfRule type="expression" dxfId="66" priority="7" stopIfTrue="1">
      <formula>IF($D$15="",TRUE)</formula>
    </cfRule>
  </conditionalFormatting>
  <conditionalFormatting sqref="D16:J16">
    <cfRule type="expression" dxfId="65" priority="6" stopIfTrue="1">
      <formula>IF($D$16="",TRUE)</formula>
    </cfRule>
  </conditionalFormatting>
  <conditionalFormatting sqref="D17:J17">
    <cfRule type="expression" dxfId="64" priority="5" stopIfTrue="1">
      <formula>IF($D$17="",TRUE)</formula>
    </cfRule>
  </conditionalFormatting>
  <conditionalFormatting sqref="D18:J18">
    <cfRule type="expression" dxfId="63" priority="4" stopIfTrue="1">
      <formula>IF($D$15="",TRUE)</formula>
    </cfRule>
  </conditionalFormatting>
  <conditionalFormatting sqref="D20:J20">
    <cfRule type="expression" dxfId="62" priority="3" stopIfTrue="1">
      <formula>IF($D$20="",TRUE)</formula>
    </cfRule>
  </conditionalFormatting>
  <conditionalFormatting sqref="D21:J21">
    <cfRule type="expression" dxfId="0"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DB2645F3-D5D6-4E95-B8B6-4CA350626D23}"/>
    <hyperlink ref="D20" r:id="rId4" xr:uid="{0811A615-0BC9-4A7B-8F50-9411CFEE09C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14" sqref="C14"/>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4" t="str">
        <f ca="1">OFFSET(L!$C$1,MATCH("Smelter List"&amp;ADDRESS(ROW(),COLUMN(),4),L!$A:$A,0)-1,SL,,)</f>
        <v>Link to "RMAP Conformant Smelter List"</v>
      </c>
      <c r="K2" s="445"/>
      <c r="L2" s="445"/>
      <c r="M2" s="445"/>
      <c r="N2" s="445"/>
      <c r="O2" s="445"/>
      <c r="P2" s="231"/>
      <c r="Q2" s="232"/>
      <c r="R2" s="233"/>
      <c r="S2" s="233"/>
      <c r="T2" s="233"/>
      <c r="U2" s="262"/>
      <c r="V2" s="262"/>
      <c r="W2" s="263"/>
      <c r="X2" s="262"/>
      <c r="Y2" s="262"/>
      <c r="Z2" s="262"/>
      <c r="AH2" s="174" t="s">
        <v>488</v>
      </c>
    </row>
    <row r="3" spans="1:34" s="264" customFormat="1" ht="273.95" customHeight="1">
      <c r="A3" s="20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1131</v>
      </c>
      <c r="C5" s="219" t="s">
        <v>14025</v>
      </c>
      <c r="D5" s="354" t="s">
        <v>15606</v>
      </c>
      <c r="E5" s="215" t="str">
        <f ca="1">IF(ISERROR($V5),"",OFFSET('Smelter Look-up'!$D$4,$V5-4,0)&amp;"")</f>
        <v>INDONESIA</v>
      </c>
      <c r="F5" s="215" t="str">
        <f ca="1">IF(ISERROR($V5),"",OFFSET('Smelter Look-up'!$E$4,$V5-4,0))</f>
        <v>CID001482</v>
      </c>
      <c r="G5" s="215" t="str">
        <f ca="1">IF(C5=$X$4,"Enter smelter details",IF(ISERROR($V5),"",OFFSET('Smelter Look-up'!$F$4,$V5-4,0)))</f>
        <v>RMI</v>
      </c>
      <c r="H5" s="216">
        <f ca="1">IF(ISERROR($V5),"",OFFSET('Smelter Look-up'!$G$4,$V5-4,0))</f>
        <v>0</v>
      </c>
      <c r="I5" s="217" t="str">
        <f ca="1">IF(ISERROR($V5),"",OFFSET('Smelter Look-up'!$H$4,$V5-4,0))</f>
        <v>Mentok</v>
      </c>
      <c r="J5" s="217" t="str">
        <f ca="1">IF(ISERROR($V5),"",OFFSET('Smelter Look-up'!$I$4,$V5-4,0))</f>
        <v>Kepulauan Bangka Belitung</v>
      </c>
      <c r="K5" s="268"/>
      <c r="L5" s="268"/>
      <c r="M5" s="268"/>
      <c r="N5" s="268"/>
      <c r="O5" s="268"/>
      <c r="P5" s="218"/>
      <c r="Q5" s="269"/>
      <c r="R5" s="215" t="str">
        <f ca="1">IF(ISERROR($V5),"",OFFSET('Smelter Look-up'!$C$4,$V5-4,0)&amp;"")</f>
        <v>PT Timah Tbk Mentok</v>
      </c>
      <c r="S5" s="222" t="str">
        <f t="shared" ref="S5" ca="1" si="0">IF(B5="","",IF(ISERROR(MATCH($E5,CL,0)),"Unknown",INDIRECT("'C'!$A$"&amp;MATCH($E5,CL,0)+1)))</f>
        <v>ID</v>
      </c>
      <c r="T5" s="222" t="str">
        <f ca="1">IF(B5="","",IF(ISERROR(MATCH($J5,SorP!$B$1:$B$6230,0)),"",INDIRECT("'SorP'!$A$"&amp;MATCH($J5,SorP!$B$1:$B$6230,0))))</f>
        <v>ID-BB</v>
      </c>
      <c r="U5" s="238"/>
      <c r="V5" s="270">
        <f>IF(C5="",NA(),MATCH($B5&amp;$C5,'Smelter Look-up'!$J:$J,0))</f>
        <v>492</v>
      </c>
      <c r="W5" s="271"/>
      <c r="X5" s="271">
        <f t="shared" ref="X5" ca="1" si="1">IF(AND(C5="Smelter not listed",OR(LEN(D5)=0,LEN(E5)=0)),1,0)</f>
        <v>0</v>
      </c>
      <c r="Y5" s="271"/>
      <c r="Z5" s="271"/>
      <c r="AB5" s="273" t="str">
        <f t="shared" ref="AB5" si="2">B5&amp;C5</f>
        <v>TinPT Timah Tbk Mentok</v>
      </c>
    </row>
    <row r="6" spans="1:34" s="272" customFormat="1" ht="20.100000000000001" customHeight="1">
      <c r="A6" s="324"/>
      <c r="B6" s="215" t="s">
        <v>1130</v>
      </c>
      <c r="C6" s="219" t="s">
        <v>2179</v>
      </c>
      <c r="D6" s="354" t="s">
        <v>15607</v>
      </c>
      <c r="E6" s="215" t="str">
        <f ca="1">IF(ISERROR($V6),"",OFFSET('Smelter Look-up'!$D$4,$V6-4,0)&amp;"")</f>
        <v>CHINA</v>
      </c>
      <c r="F6" s="215" t="str">
        <f ca="1">IF(ISERROR($V6),"",OFFSET('Smelter Look-up'!$E$4,$V6-4,0))</f>
        <v>CID001916</v>
      </c>
      <c r="G6" s="215" t="str">
        <f ca="1">IF(C6=$X$4,"Enter smelter details",IF(ISERROR($V6),"",OFFSET('Smelter Look-up'!$F$4,$V6-4,0)))</f>
        <v>RMI</v>
      </c>
      <c r="H6" s="216">
        <f ca="1">IF(ISERROR($V6),"",OFFSET('Smelter Look-up'!$G$4,$V6-4,0))</f>
        <v>0</v>
      </c>
      <c r="I6" s="217" t="str">
        <f ca="1">IF(ISERROR($V6),"",OFFSET('Smelter Look-up'!$H$4,$V6-4,0))</f>
        <v>Laizhou</v>
      </c>
      <c r="J6" s="217" t="str">
        <f ca="1">IF(ISERROR($V6),"",OFFSET('Smelter Look-up'!$I$4,$V6-4,0))</f>
        <v>Shandong Sheng</v>
      </c>
      <c r="K6" s="268"/>
      <c r="L6" s="268"/>
      <c r="M6" s="268"/>
      <c r="N6" s="268"/>
      <c r="O6" s="268"/>
      <c r="P6" s="218"/>
      <c r="Q6" s="269"/>
      <c r="R6" s="215" t="str">
        <f ca="1">IF(ISERROR($V6),"",OFFSET('Smelter Look-up'!$C$4,$V6-4,0)&amp;"")</f>
        <v>Shandong Gold Smelting Co., Ltd.</v>
      </c>
      <c r="S6" s="222" t="str">
        <f t="shared" ref="S6:S37" ca="1" si="3">IF(B6="","",IF(ISERROR(MATCH($E6,CL,0)),"Unknown",INDIRECT("'C'!$A$"&amp;MATCH($E6,CL,0)+1)))</f>
        <v>CN</v>
      </c>
      <c r="T6" s="222" t="str">
        <f ca="1">IF(B6="","",IF(ISERROR(MATCH($J6,SorP!$B$1:$B$6230,0)),"",INDIRECT("'SorP'!$A$"&amp;MATCH($J6,SorP!$B$1:$B$6230,0))))</f>
        <v>CN-SD</v>
      </c>
      <c r="U6" s="238"/>
      <c r="V6" s="270">
        <f>IF(C6="",NA(),MATCH($B6&amp;$C6,'Smelter Look-up'!$J:$J,0))</f>
        <v>275</v>
      </c>
      <c r="W6" s="271"/>
      <c r="X6" s="271">
        <f t="shared" ref="X6:X37" ca="1" si="4">IF(AND(C6="Smelter not listed",OR(LEN(D6)=0,LEN(E6)=0)),1,0)</f>
        <v>0</v>
      </c>
      <c r="Y6" s="271"/>
      <c r="Z6" s="271"/>
      <c r="AB6" s="273" t="str">
        <f t="shared" ref="AB6:AB37" si="5">B6&amp;C6</f>
        <v>GoldThe Refinery of Shandong Gold Mining Co., Ltd.</v>
      </c>
    </row>
    <row r="7" spans="1:34" s="272" customFormat="1" ht="20.100000000000001" customHeight="1">
      <c r="A7" s="324"/>
      <c r="B7" s="215" t="s">
        <v>1130</v>
      </c>
      <c r="C7" s="219" t="s">
        <v>1167</v>
      </c>
      <c r="D7" s="278"/>
      <c r="E7" s="215" t="str">
        <f ca="1">IF(ISERROR($V7),"",OFFSET('Smelter Look-up'!$D$4,$V7-4,0)&amp;"")</f>
        <v>SWITZERLAND</v>
      </c>
      <c r="F7" s="215" t="str">
        <f ca="1">IF(ISERROR($V7),"",OFFSET('Smelter Look-up'!$E$4,$V7-4,0))</f>
        <v>CID001153</v>
      </c>
      <c r="G7" s="215" t="str">
        <f ca="1">IF(C7=$X$4,"Enter smelter details",IF(ISERROR($V7),"",OFFSET('Smelter Look-up'!$F$4,$V7-4,0)))</f>
        <v>RMI</v>
      </c>
      <c r="H7" s="216">
        <f ca="1">IF(ISERROR($V7),"",OFFSET('Smelter Look-up'!$G$4,$V7-4,0))</f>
        <v>0</v>
      </c>
      <c r="I7" s="217" t="str">
        <f ca="1">IF(ISERROR($V7),"",OFFSET('Smelter Look-up'!$H$4,$V7-4,0))</f>
        <v>Marin</v>
      </c>
      <c r="J7" s="217" t="str">
        <f ca="1">IF(ISERROR($V7),"",OFFSET('Smelter Look-up'!$I$4,$V7-4,0))</f>
        <v>Neuchâtel</v>
      </c>
      <c r="K7" s="268"/>
      <c r="L7" s="268"/>
      <c r="M7" s="268"/>
      <c r="N7" s="268"/>
      <c r="O7" s="268"/>
      <c r="P7" s="218"/>
      <c r="Q7" s="269"/>
      <c r="R7" s="215" t="str">
        <f ca="1">IF(ISERROR($V7),"",OFFSET('Smelter Look-up'!$C$4,$V7-4,0)&amp;"")</f>
        <v>Metalor Technologies S.A.</v>
      </c>
      <c r="S7" s="222" t="str">
        <f t="shared" ca="1" si="3"/>
        <v>CH</v>
      </c>
      <c r="T7" s="222" t="str">
        <f ca="1">IF(B7="","",IF(ISERROR(MATCH($J7,SorP!$B$1:$B$6230,0)),"",INDIRECT("'SorP'!$A$"&amp;MATCH($J7,SorP!$B$1:$B$6230,0))))</f>
        <v>CH-NE</v>
      </c>
      <c r="U7" s="238"/>
      <c r="V7" s="270">
        <f>IF(C7="",NA(),MATCH($B7&amp;$C7,'Smelter Look-up'!$J:$J,0))</f>
        <v>167</v>
      </c>
      <c r="W7" s="271"/>
      <c r="X7" s="271">
        <f t="shared" ca="1" si="4"/>
        <v>0</v>
      </c>
      <c r="Y7" s="271"/>
      <c r="Z7" s="271"/>
      <c r="AB7" s="273" t="str">
        <f t="shared" si="5"/>
        <v>GoldMetalor Switzerland</v>
      </c>
    </row>
    <row r="8" spans="1:34" s="272" customFormat="1" ht="20.100000000000001" customHeight="1">
      <c r="A8" s="324"/>
      <c r="B8" s="215" t="s">
        <v>1131</v>
      </c>
      <c r="C8" s="219" t="s">
        <v>1031</v>
      </c>
      <c r="D8" s="278"/>
      <c r="E8" s="215" t="str">
        <f ca="1">IF(ISERROR($V8),"",OFFSET('Smelter Look-up'!$D$4,$V8-4,0)&amp;"")</f>
        <v>THAILAND</v>
      </c>
      <c r="F8" s="215" t="str">
        <f ca="1">IF(ISERROR($V8),"",OFFSET('Smelter Look-up'!$E$4,$V8-4,0))</f>
        <v>CID001898</v>
      </c>
      <c r="G8" s="215" t="str">
        <f ca="1">IF(C8=$X$4,"Enter smelter details",IF(ISERROR($V8),"",OFFSET('Smelter Look-up'!$F$4,$V8-4,0)))</f>
        <v>RMI</v>
      </c>
      <c r="H8" s="216">
        <f ca="1">IF(ISERROR($V8),"",OFFSET('Smelter Look-up'!$G$4,$V8-4,0))</f>
        <v>0</v>
      </c>
      <c r="I8" s="217" t="str">
        <f ca="1">IF(ISERROR($V8),"",OFFSET('Smelter Look-up'!$H$4,$V8-4,0))</f>
        <v>Amphur Muang</v>
      </c>
      <c r="J8" s="217" t="str">
        <f ca="1">IF(ISERROR($V8),"",OFFSET('Smelter Look-up'!$I$4,$V8-4,0))</f>
        <v>Phuket</v>
      </c>
      <c r="K8" s="268"/>
      <c r="L8" s="268"/>
      <c r="M8" s="268"/>
      <c r="N8" s="268"/>
      <c r="O8" s="268"/>
      <c r="P8" s="218"/>
      <c r="Q8" s="269"/>
      <c r="R8" s="215" t="str">
        <f ca="1">IF(ISERROR($V8),"",OFFSET('Smelter Look-up'!$C$4,$V8-4,0)&amp;"")</f>
        <v>Thaisarco</v>
      </c>
      <c r="S8" s="222" t="str">
        <f t="shared" ca="1" si="3"/>
        <v>TH</v>
      </c>
      <c r="T8" s="222" t="str">
        <f ca="1">IF(B8="","",IF(ISERROR(MATCH($J8,SorP!$B$1:$B$6230,0)),"",INDIRECT("'SorP'!$A$"&amp;MATCH($J8,SorP!$B$1:$B$6230,0))))</f>
        <v>TH-83</v>
      </c>
      <c r="U8" s="238"/>
      <c r="V8" s="270">
        <f>IF(C8="",NA(),MATCH($B8&amp;$C8,'Smelter Look-up'!$J:$J,0))</f>
        <v>504</v>
      </c>
      <c r="W8" s="271"/>
      <c r="X8" s="271">
        <f t="shared" ca="1" si="4"/>
        <v>0</v>
      </c>
      <c r="Y8" s="271"/>
      <c r="Z8" s="271"/>
      <c r="AB8" s="273" t="str">
        <f t="shared" si="5"/>
        <v>TinThaisarco</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8" type="noConversion"/>
  <conditionalFormatting sqref="B586:B2504">
    <cfRule type="expression" dxfId="60" priority="40" stopIfTrue="1">
      <formula>IF(B586="",TRUE)</formula>
    </cfRule>
    <cfRule type="expression" dxfId="59" priority="51" stopIfTrue="1">
      <formula>IF(AND(COUNTIF(MetalSmelter,B586&amp;C586)=0,LEN(C586)&gt;0),TRUE,FALSE)</formula>
    </cfRule>
  </conditionalFormatting>
  <conditionalFormatting sqref="D586:D2504">
    <cfRule type="expression" dxfId="58" priority="34" stopIfTrue="1">
      <formula>IF(AND(LEN($C586)&gt;0,($C586&lt;&gt;"Smelter Not Listed")),1,0)</formula>
    </cfRule>
    <cfRule type="expression" dxfId="57" priority="59" stopIfTrue="1">
      <formula>IF(AND(D586="",$C586=$X$4),TRUE)</formula>
    </cfRule>
    <cfRule type="expression" dxfId="56" priority="60" stopIfTrue="1">
      <formula>IF(FIND("!",D586),TRUE)</formula>
    </cfRule>
  </conditionalFormatting>
  <conditionalFormatting sqref="G586:G2504">
    <cfRule type="expression" dxfId="55" priority="61" stopIfTrue="1">
      <formula>IF(FIND("Enter smelter details",G586),TRUE)</formula>
    </cfRule>
  </conditionalFormatting>
  <conditionalFormatting sqref="R586:R2505 E586:E2504">
    <cfRule type="expression" dxfId="54" priority="47" stopIfTrue="1">
      <formula>IF(AND(E586="",$C586=$X$4),TRUE)</formula>
    </cfRule>
    <cfRule type="expression" dxfId="53" priority="48" stopIfTrue="1">
      <formula>IF(FIND("!",E586),TRUE)</formula>
    </cfRule>
  </conditionalFormatting>
  <conditionalFormatting sqref="F586:F2504">
    <cfRule type="expression" dxfId="52" priority="38" stopIfTrue="1">
      <formula>IF(AND(LEN($A586)&gt;0,$A586&lt;&gt;$F586),TRUE,FALSE)</formula>
    </cfRule>
  </conditionalFormatting>
  <conditionalFormatting sqref="C586:C2504">
    <cfRule type="expression" dxfId="51" priority="37" stopIfTrue="1">
      <formula>IF(AND(B586&lt;&gt;"",C586=""),TRUE)</formula>
    </cfRule>
  </conditionalFormatting>
  <conditionalFormatting sqref="B21:B585 B5:B19">
    <cfRule type="expression" dxfId="50" priority="16" stopIfTrue="1">
      <formula>IF(B5="",TRUE)</formula>
    </cfRule>
    <cfRule type="expression" dxfId="49" priority="19" stopIfTrue="1">
      <formula>IF(AND(COUNTIF(MetalSmelter,B5&amp;C5)=0,LEN(C5)&gt;0),TRUE,FALSE)</formula>
    </cfRule>
  </conditionalFormatting>
  <conditionalFormatting sqref="D7:D19 D21:D585">
    <cfRule type="expression" dxfId="48" priority="13" stopIfTrue="1">
      <formula>IF(AND(LEN($C7)&gt;0,($C7&lt;&gt;"Smelter Not Listed")),1,0)</formula>
    </cfRule>
    <cfRule type="expression" dxfId="47" priority="20" stopIfTrue="1">
      <formula>IF(AND(D7="",$C7=$X$4),TRUE)</formula>
    </cfRule>
    <cfRule type="expression" dxfId="46" priority="21" stopIfTrue="1">
      <formula>IF(FIND("!",D7),TRUE)</formula>
    </cfRule>
  </conditionalFormatting>
  <conditionalFormatting sqref="G5:G19 G21:G585">
    <cfRule type="expression" dxfId="45" priority="22" stopIfTrue="1">
      <formula>IF(FIND("Enter smelter details",G5),TRUE)</formula>
    </cfRule>
  </conditionalFormatting>
  <conditionalFormatting sqref="R5:R585 E5:E19 E21:E585">
    <cfRule type="expression" dxfId="44" priority="17" stopIfTrue="1">
      <formula>IF(AND(E5="",$C5=$X$4),TRUE)</formula>
    </cfRule>
    <cfRule type="expression" dxfId="43" priority="18" stopIfTrue="1">
      <formula>IF(FIND("!",E5),TRUE)</formula>
    </cfRule>
  </conditionalFormatting>
  <conditionalFormatting sqref="F5:F19 F21:F585">
    <cfRule type="expression" dxfId="42" priority="15" stopIfTrue="1">
      <formula>IF(AND(LEN($A5)&gt;0,$A5&lt;&gt;$F5),TRUE,FALSE)</formula>
    </cfRule>
  </conditionalFormatting>
  <conditionalFormatting sqref="C21:C585 C5:C19">
    <cfRule type="expression" dxfId="41" priority="14" stopIfTrue="1">
      <formula>IF(AND(B5&lt;&gt;"",C5=""),TRUE)</formula>
    </cfRule>
  </conditionalFormatting>
  <conditionalFormatting sqref="B20">
    <cfRule type="expression" dxfId="40" priority="6" stopIfTrue="1">
      <formula>IF(B20="",TRUE)</formula>
    </cfRule>
    <cfRule type="expression" dxfId="39" priority="9" stopIfTrue="1">
      <formula>IF(AND(COUNTIF(MetalSmelter,B20&amp;C20)=0,LEN(C20)&gt;0),TRUE,FALSE)</formula>
    </cfRule>
  </conditionalFormatting>
  <conditionalFormatting sqref="D20">
    <cfRule type="expression" dxfId="38" priority="3" stopIfTrue="1">
      <formula>IF(AND(LEN($C20)&gt;0,($C20&lt;&gt;"Smelter Not Listed")),1,0)</formula>
    </cfRule>
    <cfRule type="expression" dxfId="37" priority="10" stopIfTrue="1">
      <formula>IF(AND(D20="",$C20=$X$4),TRUE)</formula>
    </cfRule>
    <cfRule type="expression" dxfId="36" priority="11" stopIfTrue="1">
      <formula>IF(FIND("!",D20),TRUE)</formula>
    </cfRule>
  </conditionalFormatting>
  <conditionalFormatting sqref="G20">
    <cfRule type="expression" dxfId="35" priority="12" stopIfTrue="1">
      <formula>IF(FIND("Enter smelter details",G20),TRUE)</formula>
    </cfRule>
  </conditionalFormatting>
  <conditionalFormatting sqref="E20">
    <cfRule type="expression" dxfId="34" priority="7" stopIfTrue="1">
      <formula>IF(AND(E20="",$C20=$X$4),TRUE)</formula>
    </cfRule>
    <cfRule type="expression" dxfId="33" priority="8" stopIfTrue="1">
      <formula>IF(FIND("!",E20),TRUE)</formula>
    </cfRule>
  </conditionalFormatting>
  <conditionalFormatting sqref="F20">
    <cfRule type="expression" dxfId="32" priority="5" stopIfTrue="1">
      <formula>IF(AND(LEN($A20)&gt;0,$A20&lt;&gt;$F20),TRUE,FALSE)</formula>
    </cfRule>
  </conditionalFormatting>
  <conditionalFormatting sqref="C20">
    <cfRule type="expression" dxfId="31" priority="4" stopIfTrue="1">
      <formula>IF(AND(B20&lt;&gt;"",C20=""),TRUE)</formula>
    </cfRule>
  </conditionalFormatting>
  <conditionalFormatting sqref="D5">
    <cfRule type="expression" dxfId="30" priority="2" stopIfTrue="1">
      <formula>IF(AND(C5&lt;&gt;"",D5=""),TRUE)</formula>
    </cfRule>
  </conditionalFormatting>
  <conditionalFormatting sqref="D6">
    <cfRule type="expression" dxfId="29" priority="1" stopIfTrue="1">
      <formula>IF(AND(C6&lt;&gt;"",D6=""),TRUE)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E-tec Interconnect AG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Pablo Rodriguez</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request@e-tec.com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+41326541550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Pablo Rodriguez</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request@e-tec.com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44321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D56">
    <cfRule type="expression" dxfId="28" priority="358" stopIfTrue="1">
      <formula>$H$56=0</formula>
    </cfRule>
  </conditionalFormatting>
  <conditionalFormatting sqref="B66">
    <cfRule type="expression" dxfId="27" priority="39" stopIfTrue="1">
      <formula>IF(F66=0,TRUE)</formula>
    </cfRule>
  </conditionalFormatting>
  <conditionalFormatting sqref="B67">
    <cfRule type="expression" dxfId="26" priority="35" stopIfTrue="1">
      <formula>IF(F67=0,TRUE)</formula>
    </cfRule>
  </conditionalFormatting>
  <conditionalFormatting sqref="B68:B69">
    <cfRule type="expression" dxfId="25" priority="31" stopIfTrue="1">
      <formula>IF(F68=0,TRUE)</formula>
    </cfRule>
  </conditionalFormatting>
  <conditionalFormatting sqref="C69">
    <cfRule type="expression" dxfId="24" priority="13" stopIfTrue="1">
      <formula>C69="Not Required"</formula>
    </cfRule>
    <cfRule type="expression" dxfId="23" priority="21" stopIfTrue="1">
      <formula>OR(C69="Complete",C69="填写",C69="記入",C69="완료",C69="Complétez",C69="Concluído",C69="Vollständig",C69="Completare",C69="Doldurun")</formula>
    </cfRule>
  </conditionalFormatting>
  <conditionalFormatting sqref="A69">
    <cfRule type="expression" dxfId="22" priority="14" stopIfTrue="1">
      <formula>C69="Not Required"</formula>
    </cfRule>
    <cfRule type="expression" dxfId="2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C69 A69">
    <cfRule type="expression" dxfId="17" priority="11" stopIfTrue="1">
      <formula>IF(AND($F$69=1,$G$69=1),TRUE,FALSE)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2021 Responsible Minerals Initiative. All rights reserved.</v>
      </c>
      <c r="C1001" s="453"/>
      <c r="D1001" s="45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294:J312 J356:J380 J488:J530 J315:J353 J383:J485 J533:J608 J5:J291">
    <cfRule type="cellIs" dxfId="9" priority="25" stopIfTrue="1" operator="equal">
      <formula>"Yes"</formula>
    </cfRule>
  </conditionalFormatting>
  <conditionalFormatting sqref="K5">
    <cfRule type="cellIs" dxfId="8" priority="9" stopIfTrue="1" operator="equal">
      <formula>"Yes"</formula>
    </cfRule>
  </conditionalFormatting>
  <conditionalFormatting sqref="J292:J293">
    <cfRule type="cellIs" dxfId="7" priority="7" stopIfTrue="1" operator="equal">
      <formula>"Yes"</formula>
    </cfRule>
  </conditionalFormatting>
  <conditionalFormatting sqref="J354:J355">
    <cfRule type="cellIs" dxfId="6" priority="6" stopIfTrue="1" operator="equal">
      <formula>"Yes"</formula>
    </cfRule>
  </conditionalFormatting>
  <conditionalFormatting sqref="J486:J487">
    <cfRule type="cellIs" dxfId="5" priority="5" stopIfTrue="1" operator="equal">
      <formula>"Yes"</formula>
    </cfRule>
  </conditionalFormatting>
  <conditionalFormatting sqref="J313:J314">
    <cfRule type="cellIs" dxfId="4" priority="4" stopIfTrue="1" operator="equal">
      <formula>"Yes"</formula>
    </cfRule>
  </conditionalFormatting>
  <conditionalFormatting sqref="J381:J382">
    <cfRule type="cellIs" dxfId="3" priority="3" stopIfTrue="1" operator="equal">
      <formula>"Yes"</formula>
    </cfRule>
  </conditionalFormatting>
  <conditionalFormatting sqref="J531:J532">
    <cfRule type="cellIs" dxfId="2" priority="2" stopIfTrue="1" operator="equal">
      <formula>"Yes"</formula>
    </cfRule>
  </conditionalFormatting>
  <conditionalFormatting sqref="J609:J610">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8.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terms/"/>
    <ds:schemaRef ds:uri="060324a1-f66f-4c36-a8ec-beadbf2f4219"/>
    <ds:schemaRef ds:uri="http://purl.org/dc/dcmitype/"/>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Pablo Rodriguez</cp:lastModifiedBy>
  <cp:lastPrinted>2015-04-21T20:47:43Z</cp:lastPrinted>
  <dcterms:created xsi:type="dcterms:W3CDTF">2010-06-21T21:00:23Z</dcterms:created>
  <dcterms:modified xsi:type="dcterms:W3CDTF">2021-05-12T08:44:36Z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